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bocha01\Documents\Finances\"/>
    </mc:Choice>
  </mc:AlternateContent>
  <xr:revisionPtr revIDLastSave="0" documentId="13_ncr:1_{3978C6E9-C091-44CD-9BEC-BB8AC7D6F6FD}" xr6:coauthVersionLast="46" xr6:coauthVersionMax="46" xr10:uidLastSave="{00000000-0000-0000-0000-000000000000}"/>
  <bookViews>
    <workbookView xWindow="-96" yWindow="-96" windowWidth="19392" windowHeight="10392" activeTab="1" xr2:uid="{DC0BA9BA-F908-4CFE-8A48-DC36BB17F977}"/>
  </bookViews>
  <sheets>
    <sheet name="Dashboard" sheetId="4" r:id="rId1"/>
    <sheet name="Positions" sheetId="1" r:id="rId2"/>
    <sheet name="Sales" sheetId="2" r:id="rId3"/>
    <sheet name="Price Data" sheetId="7" r:id="rId4"/>
  </sheets>
  <definedNames>
    <definedName name="_xlnm._FilterDatabase" localSheetId="1" hidden="1">Positions!$A$1:$M$19</definedName>
    <definedName name="ExternalData_1" localSheetId="3" hidden="1">'Price Data'!$A$1:$K$101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 i="1" l="1"/>
  <c r="M4" i="1"/>
  <c r="M5" i="1"/>
  <c r="J5" i="1" s="1"/>
  <c r="M6" i="1"/>
  <c r="M7" i="1"/>
  <c r="M8" i="1"/>
  <c r="M9" i="1"/>
  <c r="J9" i="1" s="1"/>
  <c r="M10" i="1"/>
  <c r="M11" i="1"/>
  <c r="M12" i="1"/>
  <c r="M13" i="1"/>
  <c r="J13" i="1" s="1"/>
  <c r="M14" i="1"/>
  <c r="M15" i="1"/>
  <c r="M16" i="1"/>
  <c r="M17" i="1"/>
  <c r="J17" i="1" s="1"/>
  <c r="M18" i="1"/>
  <c r="M19" i="1"/>
  <c r="J3" i="1"/>
  <c r="K3" i="1"/>
  <c r="J4" i="1"/>
  <c r="K4" i="1"/>
  <c r="K5" i="1"/>
  <c r="J6" i="1"/>
  <c r="K6" i="1"/>
  <c r="J7" i="1"/>
  <c r="K7" i="1"/>
  <c r="J8" i="1"/>
  <c r="K8" i="1"/>
  <c r="K9" i="1"/>
  <c r="J10" i="1"/>
  <c r="K10" i="1"/>
  <c r="J11" i="1"/>
  <c r="K11" i="1"/>
  <c r="J12" i="1"/>
  <c r="K12" i="1"/>
  <c r="K13" i="1"/>
  <c r="J14" i="1"/>
  <c r="K14" i="1"/>
  <c r="J15" i="1"/>
  <c r="K15" i="1"/>
  <c r="J16" i="1"/>
  <c r="K16" i="1"/>
  <c r="K17" i="1"/>
  <c r="J18" i="1"/>
  <c r="K18" i="1"/>
  <c r="J19" i="1"/>
  <c r="K19" i="1"/>
  <c r="H3" i="1"/>
  <c r="H4" i="1"/>
  <c r="H5" i="1"/>
  <c r="H6" i="1"/>
  <c r="H7" i="1"/>
  <c r="H8" i="1"/>
  <c r="H9" i="1"/>
  <c r="H10" i="1"/>
  <c r="H11" i="1"/>
  <c r="H12" i="1"/>
  <c r="H13" i="1"/>
  <c r="H14" i="1"/>
  <c r="H15" i="1"/>
  <c r="H16" i="1"/>
  <c r="H17" i="1"/>
  <c r="H18" i="1"/>
  <c r="H19" i="1"/>
  <c r="M2" i="1"/>
  <c r="K2" i="1"/>
  <c r="H2" i="1"/>
  <c r="E12" i="4"/>
  <c r="G3" i="1"/>
  <c r="G4" i="1"/>
  <c r="G5" i="1"/>
  <c r="G6" i="1"/>
  <c r="G7" i="1"/>
  <c r="G8" i="1"/>
  <c r="G9" i="1"/>
  <c r="G10" i="1"/>
  <c r="G11" i="1"/>
  <c r="G12" i="1"/>
  <c r="G13" i="1"/>
  <c r="G14" i="1"/>
  <c r="G15" i="1"/>
  <c r="G16" i="1"/>
  <c r="G17" i="1"/>
  <c r="G18" i="1"/>
  <c r="G19" i="1"/>
  <c r="G2" i="1"/>
  <c r="B14" i="4"/>
  <c r="I3" i="1" l="1"/>
  <c r="I4" i="1"/>
  <c r="I5" i="1"/>
  <c r="I6" i="1"/>
  <c r="I8" i="1"/>
  <c r="I7" i="1"/>
  <c r="I9" i="1"/>
  <c r="I10" i="1"/>
  <c r="I14" i="1"/>
  <c r="I13" i="1"/>
  <c r="I12" i="1"/>
  <c r="I11" i="1"/>
  <c r="I15" i="1"/>
  <c r="I16" i="1"/>
  <c r="I17" i="1"/>
  <c r="I18" i="1"/>
  <c r="I19" i="1"/>
  <c r="I2" i="1"/>
  <c r="B1" i="4"/>
  <c r="B10" i="4"/>
  <c r="D15" i="1"/>
  <c r="L15" i="1" s="1"/>
  <c r="D5" i="1"/>
  <c r="L5" i="1" s="1"/>
  <c r="D4" i="1"/>
  <c r="L4" i="1" s="1"/>
  <c r="D3" i="1"/>
  <c r="L3" i="1" s="1"/>
  <c r="D2" i="1"/>
  <c r="L2" i="1" s="1"/>
  <c r="D6" i="1"/>
  <c r="L6" i="1" s="1"/>
  <c r="D7" i="1"/>
  <c r="L7" i="1" s="1"/>
  <c r="D8" i="1"/>
  <c r="L8" i="1" s="1"/>
  <c r="D9" i="1"/>
  <c r="L9" i="1" s="1"/>
  <c r="D10" i="1"/>
  <c r="L10" i="1" s="1"/>
  <c r="D11" i="1"/>
  <c r="L11" i="1" s="1"/>
  <c r="D12" i="1"/>
  <c r="L12" i="1" s="1"/>
  <c r="D13" i="1"/>
  <c r="L13" i="1" s="1"/>
  <c r="D14" i="1"/>
  <c r="L14" i="1" s="1"/>
  <c r="D16" i="1"/>
  <c r="L16" i="1" s="1"/>
  <c r="D17" i="1"/>
  <c r="L17" i="1" s="1"/>
  <c r="D18" i="1"/>
  <c r="L18" i="1" s="1"/>
  <c r="D19" i="1"/>
  <c r="L19" i="1" s="1"/>
  <c r="B15" i="4" l="1"/>
  <c r="B11" i="4"/>
  <c r="J2" i="1" l="1"/>
  <c r="B4" i="4"/>
  <c r="B6" i="4" s="1"/>
  <c r="B5" i="4" l="1"/>
  <c r="B7" i="4" l="1"/>
  <c r="C7" i="4"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B91A7AD-D542-4152-9E57-D8988A636347}" keepAlive="1" interval="60" name="Query - Table 0 (2)" description="Connection to the 'Table 0 (2)' query in the workbook." type="5" refreshedVersion="6" background="1" refreshOnLoad="1" saveData="1">
    <dbPr connection="Provider=Microsoft.Mashup.OleDb.1;Data Source=$Workbook$;Location=&quot;Table 0 (2)&quot;;Extended Properties=&quot;&quot;" command="SELECT * FROM [Table 0 (2)]"/>
  </connection>
</connections>
</file>

<file path=xl/sharedStrings.xml><?xml version="1.0" encoding="utf-8"?>
<sst xmlns="http://schemas.openxmlformats.org/spreadsheetml/2006/main" count="336" uniqueCount="181">
  <si>
    <t>Date</t>
  </si>
  <si>
    <t>Amount (BTC)</t>
  </si>
  <si>
    <t>Amount ($)</t>
  </si>
  <si>
    <t>Exchange</t>
  </si>
  <si>
    <t>River</t>
  </si>
  <si>
    <t>Price</t>
  </si>
  <si>
    <t>Current Price</t>
  </si>
  <si>
    <t>Current Value</t>
  </si>
  <si>
    <t>Code</t>
  </si>
  <si>
    <t>Num</t>
  </si>
  <si>
    <t>a</t>
  </si>
  <si>
    <t>Remaining (BTC)</t>
  </si>
  <si>
    <t>Remaining ($)</t>
  </si>
  <si>
    <t>Fees</t>
  </si>
  <si>
    <t>Swan</t>
  </si>
  <si>
    <t>b</t>
  </si>
  <si>
    <t>c</t>
  </si>
  <si>
    <t>d</t>
  </si>
  <si>
    <t>Total Bitcoin</t>
  </si>
  <si>
    <t>Total ($)</t>
  </si>
  <si>
    <t>Cost Basis</t>
  </si>
  <si>
    <t>Performance</t>
  </si>
  <si>
    <t>Cash App</t>
  </si>
  <si>
    <t>Purchases</t>
  </si>
  <si>
    <t>Bitcoin</t>
  </si>
  <si>
    <t>USD</t>
  </si>
  <si>
    <t>Sales</t>
  </si>
  <si>
    <t>Name</t>
  </si>
  <si>
    <t>Column1</t>
  </si>
  <si>
    <t>#</t>
  </si>
  <si>
    <t>24h %</t>
  </si>
  <si>
    <t>7d %</t>
  </si>
  <si>
    <t>Market Cap</t>
  </si>
  <si>
    <t>Volume(24h)</t>
  </si>
  <si>
    <t>Circulating Supply</t>
  </si>
  <si>
    <t>Last 7 Days</t>
  </si>
  <si>
    <t>2</t>
  </si>
  <si>
    <t/>
  </si>
  <si>
    <t>Bitcoin_x000D_
1_x000D_
BTC_x000D_
Buy</t>
  </si>
  <si>
    <t>Ethereum_x000D_
2_x000D_
ETH_x000D_
Buy</t>
  </si>
  <si>
    <t>Binance Coin_x000D_
3_x000D_
BNB_x000D_
Buy</t>
  </si>
  <si>
    <t>166,801,148 BNB</t>
  </si>
  <si>
    <t>Solana_x000D_
6_x000D_
SOL</t>
  </si>
  <si>
    <t>XRP_x000D_
7_x000D_
XRP</t>
  </si>
  <si>
    <t>Polkadot_x000D_
8_x000D_
DOT</t>
  </si>
  <si>
    <t>987,579,315 DOT</t>
  </si>
  <si>
    <t>TerraLUNA</t>
  </si>
  <si>
    <t>SHIBA INUSHIB</t>
  </si>
  <si>
    <t>UniswapUNI</t>
  </si>
  <si>
    <t>AvalancheAVAX</t>
  </si>
  <si>
    <t>ChainlinkLINK</t>
  </si>
  <si>
    <t>Wrapped BitcoinWBTC</t>
  </si>
  <si>
    <t>LitecoinLTC</t>
  </si>
  <si>
    <t>Binance USDBUSD</t>
  </si>
  <si>
    <t>Bitcoin CashBCH</t>
  </si>
  <si>
    <t>AlgorandALGO</t>
  </si>
  <si>
    <t>PolygonMATIC</t>
  </si>
  <si>
    <t>StellarXLM</t>
  </si>
  <si>
    <t>VeChainVET</t>
  </si>
  <si>
    <t>CosmosATOM</t>
  </si>
  <si>
    <t>Internet ComputerICP</t>
  </si>
  <si>
    <t>Axie InfinityAXS</t>
  </si>
  <si>
    <t>FTX TokenFTT</t>
  </si>
  <si>
    <t>FilecoinFIL</t>
  </si>
  <si>
    <t>TRONTRX</t>
  </si>
  <si>
    <t>FantomFTM</t>
  </si>
  <si>
    <t>Ethereum ClassicETC</t>
  </si>
  <si>
    <t>THETATHETA</t>
  </si>
  <si>
    <t>DaiDAI</t>
  </si>
  <si>
    <t>Bitcoin BEP2BTCB</t>
  </si>
  <si>
    <t>TezosXTZ</t>
  </si>
  <si>
    <t>HederaHBAR</t>
  </si>
  <si>
    <t>ElrondEGLD</t>
  </si>
  <si>
    <t>MoneroXMR</t>
  </si>
  <si>
    <t>NEAR ProtocolNEAR</t>
  </si>
  <si>
    <t>Crypto.com CoinCRO</t>
  </si>
  <si>
    <t>EOSEOS</t>
  </si>
  <si>
    <t>PancakeSwapCAKE</t>
  </si>
  <si>
    <t>The GraphGRT</t>
  </si>
  <si>
    <t>AaveAAVE</t>
  </si>
  <si>
    <t>FlowFLOW</t>
  </si>
  <si>
    <t>KlaytnKLAY</t>
  </si>
  <si>
    <t>IOTAMIOTA</t>
  </si>
  <si>
    <t>eCashXEC</t>
  </si>
  <si>
    <t>QuantQNT</t>
  </si>
  <si>
    <t>KusamaKSM</t>
  </si>
  <si>
    <t>HarmonyONE</t>
  </si>
  <si>
    <t>Bitcoin SVBSV</t>
  </si>
  <si>
    <t>NeoNEO</t>
  </si>
  <si>
    <t>UNUS SED LEOLEO</t>
  </si>
  <si>
    <t>WavesWAVES</t>
  </si>
  <si>
    <t>StacksSTX</t>
  </si>
  <si>
    <t>TerraUSDUST</t>
  </si>
  <si>
    <t>THORChainRUNE</t>
  </si>
  <si>
    <t>MakerMKR</t>
  </si>
  <si>
    <t>BitTorrentBTT</t>
  </si>
  <si>
    <t>ZcashZEC</t>
  </si>
  <si>
    <t>DashDASH</t>
  </si>
  <si>
    <t>CeloCELO</t>
  </si>
  <si>
    <t>HeliumHNT</t>
  </si>
  <si>
    <t>AmpAMP</t>
  </si>
  <si>
    <t>OMG NetworkOMG</t>
  </si>
  <si>
    <t>ChilizCHZ</t>
  </si>
  <si>
    <t>CompoundCOMP</t>
  </si>
  <si>
    <t>ArweaveAR</t>
  </si>
  <si>
    <t>DecredDCR</t>
  </si>
  <si>
    <t>HoloHOT</t>
  </si>
  <si>
    <t>Huobi TokenHT</t>
  </si>
  <si>
    <t>Curve DAO TokenCRV</t>
  </si>
  <si>
    <t>Theta FuelTFUEL</t>
  </si>
  <si>
    <t>NEMXEM</t>
  </si>
  <si>
    <t>OKBOKB</t>
  </si>
  <si>
    <t>Enjin CoinENJ</t>
  </si>
  <si>
    <t>NexoNEXO</t>
  </si>
  <si>
    <t>RevainREV</t>
  </si>
  <si>
    <t>DecentralandMANA</t>
  </si>
  <si>
    <t>ICONICX</t>
  </si>
  <si>
    <t>SushiSwapSUSHI</t>
  </si>
  <si>
    <t>QtumQTUM</t>
  </si>
  <si>
    <t>yearn.financeYFI</t>
  </si>
  <si>
    <t>TrueUSDTUSD</t>
  </si>
  <si>
    <t>XDC NetworkXDC</t>
  </si>
  <si>
    <t>KuCoin TokenKCS</t>
  </si>
  <si>
    <t>ZilliqaZIL</t>
  </si>
  <si>
    <t>MinaMINA</t>
  </si>
  <si>
    <t>RavencoinRVN</t>
  </si>
  <si>
    <t>Bitcoin GoldBTG</t>
  </si>
  <si>
    <t>CelsiusCEL</t>
  </si>
  <si>
    <t>RenREN</t>
  </si>
  <si>
    <t>SynthetixSNX</t>
  </si>
  <si>
    <t>Perpetual ProtocolPERP</t>
  </si>
  <si>
    <t>Basic Attention TokenBAT</t>
  </si>
  <si>
    <t>renBTCRENBTC</t>
  </si>
  <si>
    <t>TelcoinTEL</t>
  </si>
  <si>
    <t>Lot</t>
  </si>
  <si>
    <t>SecretSCRT</t>
  </si>
  <si>
    <t>47,015,237,181 XRP</t>
  </si>
  <si>
    <t>Instructions</t>
  </si>
  <si>
    <t>Price/Bitcoin</t>
  </si>
  <si>
    <t xml:space="preserve">To input purchases, add a row to the "Positions" sheet. Calculated cells are locked (unprotect worksheet to edit locked cells). If you make more than purchase from the same exchange in a day, use a unique character in the "Num" column to differentiate them. When you sell Bitcoin and want to identify a specific tax lot as what is being sold, type in the "Code" from the "Positions" tab into a new ro in the "Sales" tab. Any remaining balance after the sale will be shown in the "Positions" column.
The current price of Bitcoin is updated every time you open the file and every 10 minutes while the file is open.
</t>
  </si>
  <si>
    <t>Email: rollomcfloogle@gmail.com</t>
  </si>
  <si>
    <t>For questions or comments, you can contact me here:</t>
  </si>
  <si>
    <t>Strike</t>
  </si>
  <si>
    <t>2021-08-11a-Strike</t>
  </si>
  <si>
    <t>2021-08-11b-Strike</t>
  </si>
  <si>
    <t>2021-08-18a-Swan</t>
  </si>
  <si>
    <t>2021-08-18b-Swan</t>
  </si>
  <si>
    <t>2021-08-20a-Cash App</t>
  </si>
  <si>
    <t>2021-08-20b-Cash App</t>
  </si>
  <si>
    <t>69,759,109,914 USDT</t>
  </si>
  <si>
    <t>$1.11T$1,112,677,149,333</t>
  </si>
  <si>
    <t>$45,469,295,395_x000D_
770,553 BTC</t>
  </si>
  <si>
    <t>18,856,175 BTC</t>
  </si>
  <si>
    <t>$473.38B$473,375,308,740</t>
  </si>
  <si>
    <t>$26,896,682,330_x000D_
6,710,424 ETH</t>
  </si>
  <si>
    <t>118,101,887 ETH</t>
  </si>
  <si>
    <t>$75.97B$75,965,723,634</t>
  </si>
  <si>
    <t>$2,410,654,416_x000D_
5,293,176 BNB</t>
  </si>
  <si>
    <t>Tether_x000D_
4_x000D_
USDT_x000D_
Buy</t>
  </si>
  <si>
    <t>$69.81B$69,808,583,510</t>
  </si>
  <si>
    <t>$124,432,445,987_x000D_
124,344,260,261 USDT</t>
  </si>
  <si>
    <t>Cardano_x000D_
5_x000D_
ADA</t>
  </si>
  <si>
    <t>$65.29B$65,294,494,415</t>
  </si>
  <si>
    <t>$5,122,610,322_x000D_
2,609,232,662 ADA</t>
  </si>
  <si>
    <t>33,258,147,071 ADA</t>
  </si>
  <si>
    <t>$57.12B$57,121,019,352</t>
  </si>
  <si>
    <t>$4,753,686,950_x000D_
25,057,551 SOL</t>
  </si>
  <si>
    <t>301,095,315 SOL</t>
  </si>
  <si>
    <t>$47.87B$47,865,391,882</t>
  </si>
  <si>
    <t>$6,603,706,593_x000D_
6,486,415,750 XRP</t>
  </si>
  <si>
    <t>$40.60B$40,601,127,125</t>
  </si>
  <si>
    <t>$3,018,589,139_x000D_
73,423,976 DOT</t>
  </si>
  <si>
    <t>USD Coin_x000D_
9_x000D_
USDC</t>
  </si>
  <si>
    <t>$32.54B$32,544,999,511</t>
  </si>
  <si>
    <t>$6,065,725,621_x000D_
6,065,107,351 USDC</t>
  </si>
  <si>
    <t>32,541,682,250 USDC</t>
  </si>
  <si>
    <t>Dogecoin_x000D_
10_x000D_
DOGE</t>
  </si>
  <si>
    <t>$32.26B$32,261,925,021</t>
  </si>
  <si>
    <t>$5,063,609,823_x000D_
20,698,253,673 DOGE</t>
  </si>
  <si>
    <t>131,875,387,608 DOGE</t>
  </si>
  <si>
    <t>1inch Network1INCH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</si>
</sst>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0000"/>
    <numFmt numFmtId="165"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1">
    <border>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32">
    <xf numFmtId="0" fontId="0" fillId="0" borderId="0" xfId="0"/>
    <xf numFmtId="0" fontId="2" fillId="0" borderId="0" xfId="0" applyFont="1"/>
    <xf numFmtId="44" fontId="2" fillId="0" borderId="0" xfId="1" applyFont="1"/>
    <xf numFmtId="44" fontId="0" fillId="0" borderId="0" xfId="1" applyFont="1"/>
    <xf numFmtId="164" fontId="0" fillId="0" borderId="0" xfId="0" applyNumberFormat="1"/>
    <xf numFmtId="44" fontId="0" fillId="0" borderId="0" xfId="0" applyNumberFormat="1"/>
    <xf numFmtId="0" fontId="0" fillId="0" borderId="0" xfId="0" applyNumberFormat="1"/>
    <xf numFmtId="165" fontId="0" fillId="0" borderId="0" xfId="2" applyNumberFormat="1" applyFont="1"/>
    <xf numFmtId="0" fontId="2" fillId="3" borderId="0" xfId="0" applyFont="1" applyFill="1" applyAlignment="1" applyProtection="1">
      <alignment wrapText="1"/>
      <protection locked="0"/>
    </xf>
    <xf numFmtId="44" fontId="2" fillId="3" borderId="0" xfId="1" applyFont="1" applyFill="1" applyAlignment="1" applyProtection="1">
      <alignment wrapText="1"/>
      <protection locked="0"/>
    </xf>
    <xf numFmtId="44" fontId="0" fillId="0" borderId="0" xfId="1" applyFont="1" applyProtection="1">
      <protection locked="0"/>
    </xf>
    <xf numFmtId="14" fontId="0" fillId="0" borderId="0" xfId="0" applyNumberFormat="1" applyProtection="1">
      <protection locked="0"/>
    </xf>
    <xf numFmtId="0" fontId="0" fillId="0" borderId="0" xfId="0" applyProtection="1">
      <protection locked="0"/>
    </xf>
    <xf numFmtId="164" fontId="0" fillId="0" borderId="0" xfId="0" applyNumberFormat="1" applyProtection="1">
      <protection locked="0"/>
    </xf>
    <xf numFmtId="0" fontId="2" fillId="3" borderId="0" xfId="0" applyFont="1" applyFill="1" applyAlignment="1" applyProtection="1">
      <alignment wrapText="1"/>
    </xf>
    <xf numFmtId="14" fontId="0" fillId="2" borderId="0" xfId="0" applyNumberFormat="1" applyFill="1" applyProtection="1"/>
    <xf numFmtId="0" fontId="0" fillId="2" borderId="0" xfId="0" applyFill="1" applyProtection="1"/>
    <xf numFmtId="44" fontId="2" fillId="3" borderId="0" xfId="1" applyFont="1" applyFill="1" applyAlignment="1" applyProtection="1">
      <alignment wrapText="1"/>
    </xf>
    <xf numFmtId="164" fontId="2" fillId="3" borderId="0" xfId="0" applyNumberFormat="1" applyFont="1" applyFill="1" applyAlignment="1" applyProtection="1">
      <alignment wrapText="1"/>
    </xf>
    <xf numFmtId="44" fontId="0" fillId="2" borderId="0" xfId="1" applyFont="1" applyFill="1" applyProtection="1"/>
    <xf numFmtId="2" fontId="0" fillId="2" borderId="0" xfId="0" applyNumberFormat="1" applyFill="1" applyProtection="1"/>
    <xf numFmtId="44" fontId="0" fillId="0" borderId="0" xfId="1" applyFont="1" applyProtection="1"/>
    <xf numFmtId="165" fontId="0" fillId="0" borderId="0" xfId="2" applyNumberFormat="1" applyFont="1" applyProtection="1"/>
    <xf numFmtId="164" fontId="0" fillId="2" borderId="0" xfId="0" applyNumberFormat="1" applyFill="1" applyProtection="1"/>
    <xf numFmtId="0" fontId="0" fillId="0" borderId="0" xfId="0" applyAlignment="1">
      <alignment vertical="top" wrapText="1"/>
    </xf>
    <xf numFmtId="0" fontId="4" fillId="0" borderId="0" xfId="3"/>
    <xf numFmtId="14" fontId="0" fillId="0" borderId="0" xfId="0" applyNumberFormat="1"/>
    <xf numFmtId="0" fontId="2" fillId="0" borderId="0" xfId="0" applyFont="1" applyAlignment="1">
      <alignment horizontal="left"/>
    </xf>
    <xf numFmtId="0" fontId="0" fillId="0" borderId="0" xfId="0" applyAlignment="1">
      <alignment horizontal="left" vertical="top" wrapText="1"/>
    </xf>
    <xf numFmtId="0" fontId="0" fillId="0" borderId="0" xfId="0" applyAlignment="1">
      <alignment horizontal="left" vertical="top"/>
    </xf>
    <xf numFmtId="0" fontId="2" fillId="0" borderId="0" xfId="0" applyFont="1" applyAlignment="1">
      <alignment horizontal="center"/>
    </xf>
    <xf numFmtId="44" fontId="2" fillId="3" borderId="0" xfId="1" applyFont="1" applyFill="1" applyAlignment="1" applyProtection="1">
      <alignment horizontal="center" wrapText="1"/>
    </xf>
  </cellXfs>
  <cellStyles count="4">
    <cellStyle name="Currency" xfId="1" builtinId="4"/>
    <cellStyle name="Hyperlink" xfId="3" builtinId="8"/>
    <cellStyle name="Normal" xfId="0" builtinId="0"/>
    <cellStyle name="Percent" xfId="2" builtinId="5"/>
  </cellStyles>
  <dxfs count="13">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refreshOnLoad="1" connectionId="1" xr16:uid="{314F5029-0D71-435F-B9A2-102CB08E79AB}" autoFormatId="16" applyNumberFormats="0" applyBorderFormats="0" applyFontFormats="0" applyPatternFormats="0" applyAlignmentFormats="0" applyWidthHeightFormats="0">
  <queryTableRefresh nextId="23">
    <queryTableFields count="11">
      <queryTableField id="12" name="Column1" tableColumnId="12"/>
      <queryTableField id="13" name="#" tableColumnId="13"/>
      <queryTableField id="3" name="Name" tableColumnId="3"/>
      <queryTableField id="4" name="Price" tableColumnId="4"/>
      <queryTableField id="14" name="24h %" tableColumnId="14"/>
      <queryTableField id="15" name="7d %" tableColumnId="15"/>
      <queryTableField id="16" name="Market Cap" tableColumnId="16"/>
      <queryTableField id="17" name="Volume(24h)" tableColumnId="17"/>
      <queryTableField id="18" name="Circulating Supply" tableColumnId="18"/>
      <queryTableField id="19" name="Last 7 Days" tableColumnId="19"/>
      <queryTableField id="20" name="2" tableColumnId="20"/>
    </queryTableFields>
    <queryTableDeletedFields count="9">
      <deletedField name="Column1"/>
      <deletedField name="#"/>
      <deletedField name="24h %"/>
      <deletedField name="7d %"/>
      <deletedField name="Market Cap"/>
      <deletedField name="Volume(24h)"/>
      <deletedField name="Circulating Supply"/>
      <deletedField name="Last 7 Days"/>
      <deletedField name="2"/>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968FCDA-A519-4798-BE4A-B2403140CA38}" name="Table_0__2" displayName="Table_0__2" ref="A1:K101" tableType="queryTable" totalsRowShown="0">
  <autoFilter ref="A1:K101" xr:uid="{BE23DBC3-4D1A-4F29-A736-D5513CD78DD9}"/>
  <tableColumns count="11">
    <tableColumn id="12" xr3:uid="{4F822B65-E1F2-4102-BD29-986CFC3EC7B3}" uniqueName="12" name="Column1" queryTableFieldId="12" dataDxfId="6"/>
    <tableColumn id="13" xr3:uid="{FE6E73A9-8DE6-47D2-ABEC-DCD290068536}" uniqueName="13" name="#" queryTableFieldId="13"/>
    <tableColumn id="3" xr3:uid="{B26A9458-6F6A-4C9E-BE9A-4E9083676554}" uniqueName="3" name="Name" queryTableFieldId="3" dataDxfId="5"/>
    <tableColumn id="4" xr3:uid="{AF9EE035-A111-42E6-8164-4C68A72FF19F}" uniqueName="4" name="Price" queryTableFieldId="4"/>
    <tableColumn id="14" xr3:uid="{0F7B8C21-4BA2-4508-8841-55176D82549D}" uniqueName="14" name="24h %" queryTableFieldId="14"/>
    <tableColumn id="15" xr3:uid="{A376C448-EBDB-4D14-B555-7A9DB053FF15}" uniqueName="15" name="7d %" queryTableFieldId="15"/>
    <tableColumn id="16" xr3:uid="{EECCD71F-2673-47E3-AF04-D06A785964E1}" uniqueName="16" name="Market Cap" queryTableFieldId="16" dataDxfId="4"/>
    <tableColumn id="17" xr3:uid="{5E77A616-BEEA-4CF5-A04D-DB5E145FE252}" uniqueName="17" name="Volume(24h)" queryTableFieldId="17" dataDxfId="3"/>
    <tableColumn id="18" xr3:uid="{D88CF304-58F4-45FF-8E04-C1AD890F96BA}" uniqueName="18" name="Circulating Supply" queryTableFieldId="18" dataDxfId="2"/>
    <tableColumn id="19" xr3:uid="{17B16377-39AB-4546-ABBF-EF756AEE4A27}" uniqueName="19" name="Last 7 Days" queryTableFieldId="19" dataDxfId="1"/>
    <tableColumn id="20" xr3:uid="{8DED9B9B-A012-4E0B-A546-E9FB43564E71}" uniqueName="20" name="2" queryTableFieldId="20"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1BB67-DA07-4E28-A10B-A2599368640D}">
  <dimension ref="A1:M15"/>
  <sheetViews>
    <sheetView workbookViewId="0">
      <selection activeCell="E12" sqref="E12"/>
    </sheetView>
  </sheetViews>
  <sheetFormatPr defaultRowHeight="14.4" x14ac:dyDescent="0.55000000000000004"/>
  <cols>
    <col min="1" max="1" width="11.3125" bestFit="1" customWidth="1"/>
    <col min="2" max="2" width="14.3125" bestFit="1" customWidth="1"/>
    <col min="4" max="4" width="11.3125" bestFit="1" customWidth="1"/>
    <col min="5" max="5" width="10.7890625" bestFit="1" customWidth="1"/>
  </cols>
  <sheetData>
    <row r="1" spans="1:13" x14ac:dyDescent="0.55000000000000004">
      <c r="A1" s="1" t="s">
        <v>6</v>
      </c>
      <c r="B1" s="3">
        <f>'Price Data'!D2</f>
        <v>59008.639999999999</v>
      </c>
      <c r="E1" s="27" t="s">
        <v>137</v>
      </c>
      <c r="F1" s="27"/>
      <c r="G1" s="27"/>
      <c r="H1" s="27"/>
      <c r="I1" s="27"/>
      <c r="J1" s="27"/>
      <c r="K1" s="27"/>
      <c r="L1" s="27"/>
      <c r="M1" s="27"/>
    </row>
    <row r="2" spans="1:13" ht="14.4" customHeight="1" x14ac:dyDescent="0.55000000000000004">
      <c r="E2" s="28" t="s">
        <v>139</v>
      </c>
      <c r="F2" s="28"/>
      <c r="G2" s="28"/>
      <c r="H2" s="28"/>
      <c r="I2" s="28"/>
      <c r="J2" s="28"/>
      <c r="K2" s="28"/>
      <c r="L2" s="28"/>
      <c r="M2" s="28"/>
    </row>
    <row r="3" spans="1:13" x14ac:dyDescent="0.55000000000000004">
      <c r="E3" s="28"/>
      <c r="F3" s="28"/>
      <c r="G3" s="28"/>
      <c r="H3" s="28"/>
      <c r="I3" s="28"/>
      <c r="J3" s="28"/>
      <c r="K3" s="28"/>
      <c r="L3" s="28"/>
      <c r="M3" s="28"/>
    </row>
    <row r="4" spans="1:13" x14ac:dyDescent="0.55000000000000004">
      <c r="A4" s="1" t="s">
        <v>18</v>
      </c>
      <c r="B4" s="4">
        <f>SUM(Positions!L:L)</f>
        <v>123.05</v>
      </c>
      <c r="E4" s="28"/>
      <c r="F4" s="28"/>
      <c r="G4" s="28"/>
      <c r="H4" s="28"/>
      <c r="I4" s="28"/>
      <c r="J4" s="28"/>
      <c r="K4" s="28"/>
      <c r="L4" s="28"/>
      <c r="M4" s="28"/>
    </row>
    <row r="5" spans="1:13" x14ac:dyDescent="0.55000000000000004">
      <c r="A5" s="1" t="s">
        <v>19</v>
      </c>
      <c r="B5" s="5">
        <f>SUM(Positions!M:M)</f>
        <v>7261013.1520000016</v>
      </c>
      <c r="E5" s="28"/>
      <c r="F5" s="28"/>
      <c r="G5" s="28"/>
      <c r="H5" s="28"/>
      <c r="I5" s="28"/>
      <c r="J5" s="28"/>
      <c r="K5" s="28"/>
      <c r="L5" s="28"/>
      <c r="M5" s="28"/>
    </row>
    <row r="6" spans="1:13" x14ac:dyDescent="0.55000000000000004">
      <c r="A6" s="1" t="s">
        <v>20</v>
      </c>
      <c r="B6" s="5">
        <f>SUM(Positions!G:G)/Dashboard!B4</f>
        <v>63056.392523364484</v>
      </c>
      <c r="E6" s="28"/>
      <c r="F6" s="28"/>
      <c r="G6" s="28"/>
      <c r="H6" s="28"/>
      <c r="I6" s="28"/>
      <c r="J6" s="28"/>
      <c r="K6" s="28"/>
      <c r="L6" s="28"/>
      <c r="M6" s="28"/>
    </row>
    <row r="7" spans="1:13" x14ac:dyDescent="0.55000000000000004">
      <c r="A7" s="1" t="s">
        <v>21</v>
      </c>
      <c r="B7" s="5">
        <f>SUM(Positions!J:J)</f>
        <v>2024358.5065000004</v>
      </c>
      <c r="C7" s="7">
        <f>B7/SUM(Positions!G:G)</f>
        <v>0.26090156723422603</v>
      </c>
      <c r="E7" s="28"/>
      <c r="F7" s="28"/>
      <c r="G7" s="28"/>
      <c r="H7" s="28"/>
      <c r="I7" s="28"/>
      <c r="J7" s="28"/>
      <c r="K7" s="28"/>
      <c r="L7" s="28"/>
      <c r="M7" s="28"/>
    </row>
    <row r="8" spans="1:13" x14ac:dyDescent="0.55000000000000004">
      <c r="E8" s="28"/>
      <c r="F8" s="28"/>
      <c r="G8" s="28"/>
      <c r="H8" s="28"/>
      <c r="I8" s="28"/>
      <c r="J8" s="28"/>
      <c r="K8" s="28"/>
      <c r="L8" s="28"/>
      <c r="M8" s="28"/>
    </row>
    <row r="9" spans="1:13" x14ac:dyDescent="0.55000000000000004">
      <c r="A9" s="30" t="s">
        <v>23</v>
      </c>
      <c r="B9" s="30"/>
      <c r="E9" s="28"/>
      <c r="F9" s="28"/>
      <c r="G9" s="28"/>
      <c r="H9" s="28"/>
      <c r="I9" s="28"/>
      <c r="J9" s="28"/>
      <c r="K9" s="28"/>
      <c r="L9" s="28"/>
      <c r="M9" s="28"/>
    </row>
    <row r="10" spans="1:13" x14ac:dyDescent="0.55000000000000004">
      <c r="A10" s="1" t="s">
        <v>24</v>
      </c>
      <c r="B10" s="4">
        <f>SUM(Positions!E:E)</f>
        <v>177</v>
      </c>
      <c r="F10" s="24"/>
      <c r="G10" s="24"/>
      <c r="H10" s="24"/>
      <c r="I10" s="24"/>
      <c r="J10" s="24"/>
      <c r="K10" s="24"/>
      <c r="L10" s="24"/>
      <c r="M10" s="24"/>
    </row>
    <row r="11" spans="1:13" x14ac:dyDescent="0.55000000000000004">
      <c r="A11" s="1" t="s">
        <v>25</v>
      </c>
      <c r="B11" s="5">
        <f>B10*B1</f>
        <v>10444529.279999999</v>
      </c>
      <c r="E11" s="29" t="s">
        <v>141</v>
      </c>
      <c r="F11" s="29"/>
      <c r="G11" s="29"/>
      <c r="H11" s="29"/>
      <c r="I11" s="29"/>
      <c r="J11" s="29"/>
      <c r="K11" s="29"/>
      <c r="L11" s="29"/>
      <c r="M11" s="29"/>
    </row>
    <row r="12" spans="1:13" x14ac:dyDescent="0.55000000000000004">
      <c r="E12" s="25" t="str">
        <f>HYPERLINK("https://twitter.com/rollomcfloogle","Twitter: @rollomcfloogle")</f>
        <v>Twitter: @rollomcfloogle</v>
      </c>
    </row>
    <row r="13" spans="1:13" x14ac:dyDescent="0.55000000000000004">
      <c r="A13" s="30" t="s">
        <v>26</v>
      </c>
      <c r="B13" s="30"/>
      <c r="E13" t="s">
        <v>140</v>
      </c>
    </row>
    <row r="14" spans="1:13" x14ac:dyDescent="0.55000000000000004">
      <c r="A14" s="1" t="s">
        <v>24</v>
      </c>
      <c r="B14">
        <f>SUM(Sales!D:D)</f>
        <v>53.95</v>
      </c>
    </row>
    <row r="15" spans="1:13" x14ac:dyDescent="0.55000000000000004">
      <c r="A15" s="1" t="s">
        <v>25</v>
      </c>
      <c r="B15" s="5">
        <f>B14*B1</f>
        <v>3183516.128</v>
      </c>
    </row>
  </sheetData>
  <mergeCells count="5">
    <mergeCell ref="E1:M1"/>
    <mergeCell ref="E2:M9"/>
    <mergeCell ref="E11:M11"/>
    <mergeCell ref="A13:B13"/>
    <mergeCell ref="A9:B9"/>
  </mergeCells>
  <conditionalFormatting sqref="B7">
    <cfRule type="cellIs" dxfId="12" priority="3" operator="lessThan">
      <formula>0</formula>
    </cfRule>
    <cfRule type="cellIs" dxfId="11" priority="4" operator="greaterThan">
      <formula>0</formula>
    </cfRule>
  </conditionalFormatting>
  <conditionalFormatting sqref="C7">
    <cfRule type="cellIs" dxfId="10" priority="1" operator="lessThan">
      <formula>0</formula>
    </cfRule>
    <cfRule type="cellIs" dxfId="9" priority="2" operator="greaterThan">
      <formula>0</formula>
    </cfRule>
  </conditionalFormatting>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CD856-F0D4-4096-86E7-400AF4796691}">
  <dimension ref="A1:M19"/>
  <sheetViews>
    <sheetView tabSelected="1" workbookViewId="0">
      <pane xSplit="4" ySplit="1" topLeftCell="E2" activePane="bottomRight" state="frozen"/>
      <selection pane="topRight" activeCell="F1" sqref="F1"/>
      <selection pane="bottomLeft" activeCell="A2" sqref="A2"/>
      <selection pane="bottomRight" activeCell="G8" sqref="G8"/>
    </sheetView>
  </sheetViews>
  <sheetFormatPr defaultColWidth="10.26171875" defaultRowHeight="14.4" x14ac:dyDescent="0.55000000000000004"/>
  <cols>
    <col min="1" max="1" width="10.26171875" style="12"/>
    <col min="2" max="2" width="5.15625" style="12" customWidth="1"/>
    <col min="3" max="3" width="10.5234375" style="12" bestFit="1" customWidth="1"/>
    <col min="4" max="4" width="18.734375" style="16" bestFit="1" customWidth="1"/>
    <col min="5" max="5" width="11.15625" style="13" bestFit="1" customWidth="1"/>
    <col min="6" max="6" width="12.3671875" style="10" customWidth="1"/>
    <col min="7" max="7" width="13.41796875" style="10" bestFit="1" customWidth="1"/>
    <col min="8" max="8" width="13.3125" style="19" bestFit="1" customWidth="1"/>
    <col min="9" max="9" width="5.47265625" style="16" bestFit="1" customWidth="1"/>
    <col min="10" max="10" width="12.3671875" style="21" bestFit="1" customWidth="1"/>
    <col min="11" max="11" width="7.5234375" style="22" bestFit="1" customWidth="1"/>
    <col min="12" max="12" width="11.5234375" style="23" bestFit="1" customWidth="1"/>
    <col min="13" max="13" width="13.3125" style="19" bestFit="1" customWidth="1"/>
    <col min="14" max="16384" width="10.26171875" style="12"/>
  </cols>
  <sheetData>
    <row r="1" spans="1:13" s="8" customFormat="1" ht="28.8" x14ac:dyDescent="0.55000000000000004">
      <c r="A1" s="8" t="s">
        <v>0</v>
      </c>
      <c r="B1" s="8" t="s">
        <v>9</v>
      </c>
      <c r="C1" s="8" t="s">
        <v>3</v>
      </c>
      <c r="D1" s="14" t="s">
        <v>8</v>
      </c>
      <c r="E1" s="14" t="s">
        <v>1</v>
      </c>
      <c r="F1" s="9" t="s">
        <v>138</v>
      </c>
      <c r="G1" s="9" t="s">
        <v>2</v>
      </c>
      <c r="H1" s="17" t="s">
        <v>7</v>
      </c>
      <c r="I1" s="14" t="s">
        <v>134</v>
      </c>
      <c r="J1" s="31" t="s">
        <v>21</v>
      </c>
      <c r="K1" s="31"/>
      <c r="L1" s="18" t="s">
        <v>11</v>
      </c>
      <c r="M1" s="17" t="s">
        <v>12</v>
      </c>
    </row>
    <row r="2" spans="1:13" x14ac:dyDescent="0.55000000000000004">
      <c r="A2" s="11">
        <v>43518</v>
      </c>
      <c r="B2" s="12" t="s">
        <v>10</v>
      </c>
      <c r="C2" s="12" t="s">
        <v>22</v>
      </c>
      <c r="D2" s="15" t="str">
        <f t="shared" ref="D2:D19" si="0">YEAR(A2)&amp;"-"&amp;IF(MONTH(A2)&lt;10,"0"&amp;MONTH(A2),MONTH(A2))&amp;"-"&amp;IF(DAY(A2)&lt;10,"0"&amp;DAY(A2),DAY(A2))&amp;B2&amp;"-"&amp;C2</f>
        <v>2019-02-22a-Cash App</v>
      </c>
      <c r="E2" s="13">
        <v>1</v>
      </c>
      <c r="F2" s="10">
        <v>3988.78</v>
      </c>
      <c r="G2" s="10">
        <f t="shared" ref="G2:G19" si="1">F2*E2</f>
        <v>3988.78</v>
      </c>
      <c r="H2" s="19">
        <f>Dashboard!$B$1*E2</f>
        <v>59008.639999999999</v>
      </c>
      <c r="I2" s="20" t="str">
        <f t="shared" ref="I2:I19" ca="1" si="2">IF((TODAY()-A2)/365&lt;1,"Short","Long")</f>
        <v>Long</v>
      </c>
      <c r="J2" s="21">
        <f>M2-(F2*L2)</f>
        <v>55019.86</v>
      </c>
      <c r="K2" s="22">
        <f>(Dashboard!$B$1-F2)/F2</f>
        <v>13.793656205656866</v>
      </c>
      <c r="L2" s="23">
        <f>E2-SUMIF(Sales!B:B,Positions!D2,Sales!D:D)</f>
        <v>1</v>
      </c>
      <c r="M2" s="19">
        <f>L2*Dashboard!$B$1</f>
        <v>59008.639999999999</v>
      </c>
    </row>
    <row r="3" spans="1:13" x14ac:dyDescent="0.55000000000000004">
      <c r="A3" s="11">
        <v>43545</v>
      </c>
      <c r="B3" s="12" t="s">
        <v>10</v>
      </c>
      <c r="C3" s="12" t="s">
        <v>14</v>
      </c>
      <c r="D3" s="15" t="str">
        <f t="shared" si="0"/>
        <v>2019-03-21a-Swan</v>
      </c>
      <c r="E3" s="13">
        <v>6</v>
      </c>
      <c r="F3" s="10">
        <v>4013.25</v>
      </c>
      <c r="G3" s="10">
        <f t="shared" si="1"/>
        <v>24079.5</v>
      </c>
      <c r="H3" s="19">
        <f>Dashboard!$B$1*E3</f>
        <v>354051.83999999997</v>
      </c>
      <c r="I3" s="20" t="str">
        <f t="shared" ca="1" si="2"/>
        <v>Long</v>
      </c>
      <c r="J3" s="21">
        <f t="shared" ref="J3:J19" si="3">M3-(F3*L3)</f>
        <v>329972.33999999997</v>
      </c>
      <c r="K3" s="22">
        <f>(Dashboard!$B$1-F3)/F3</f>
        <v>13.703454805955273</v>
      </c>
      <c r="L3" s="23">
        <f>E3-SUMIF(Sales!B:B,Positions!D3,Sales!D:D)</f>
        <v>6</v>
      </c>
      <c r="M3" s="19">
        <f>L3*Dashboard!$B$1</f>
        <v>354051.83999999997</v>
      </c>
    </row>
    <row r="4" spans="1:13" x14ac:dyDescent="0.55000000000000004">
      <c r="A4" s="11">
        <v>43604</v>
      </c>
      <c r="B4" s="12" t="s">
        <v>10</v>
      </c>
      <c r="C4" s="12" t="s">
        <v>4</v>
      </c>
      <c r="D4" s="15" t="str">
        <f t="shared" si="0"/>
        <v>2019-05-19a-River</v>
      </c>
      <c r="E4" s="13">
        <v>3</v>
      </c>
      <c r="F4" s="10">
        <v>8123.05</v>
      </c>
      <c r="G4" s="10">
        <f t="shared" si="1"/>
        <v>24369.15</v>
      </c>
      <c r="H4" s="19">
        <f>Dashboard!$B$1*E4</f>
        <v>177025.91999999998</v>
      </c>
      <c r="I4" s="20" t="str">
        <f t="shared" ca="1" si="2"/>
        <v>Long</v>
      </c>
      <c r="J4" s="21">
        <f t="shared" si="3"/>
        <v>152656.76999999999</v>
      </c>
      <c r="K4" s="22">
        <f>(Dashboard!$B$1-F4)/F4</f>
        <v>6.2643452890232112</v>
      </c>
      <c r="L4" s="23">
        <f>E4-SUMIF(Sales!B:B,Positions!D4,Sales!D:D)</f>
        <v>3</v>
      </c>
      <c r="M4" s="19">
        <f>L4*Dashboard!$B$1</f>
        <v>177025.91999999998</v>
      </c>
    </row>
    <row r="5" spans="1:13" x14ac:dyDescent="0.55000000000000004">
      <c r="A5" s="11">
        <v>44358</v>
      </c>
      <c r="B5" s="12" t="s">
        <v>10</v>
      </c>
      <c r="C5" s="12" t="s">
        <v>14</v>
      </c>
      <c r="D5" s="15" t="str">
        <f t="shared" si="0"/>
        <v>2021-06-11a-Swan</v>
      </c>
      <c r="E5" s="13">
        <v>7</v>
      </c>
      <c r="F5" s="10">
        <v>33882.239999999998</v>
      </c>
      <c r="G5" s="10">
        <f t="shared" si="1"/>
        <v>237175.67999999999</v>
      </c>
      <c r="H5" s="19">
        <f>Dashboard!$B$1*E5</f>
        <v>413060.48</v>
      </c>
      <c r="I5" s="20" t="str">
        <f t="shared" ca="1" si="2"/>
        <v>Short</v>
      </c>
      <c r="J5" s="21">
        <f t="shared" si="3"/>
        <v>175884.79999999999</v>
      </c>
      <c r="K5" s="22">
        <f>(Dashboard!$B$1-F5)/F5</f>
        <v>0.74158024971194358</v>
      </c>
      <c r="L5" s="23">
        <f>E5-SUMIF(Sales!B:B,Positions!D5,Sales!D:D)</f>
        <v>7</v>
      </c>
      <c r="M5" s="19">
        <f>L5*Dashboard!$B$1</f>
        <v>413060.48</v>
      </c>
    </row>
    <row r="6" spans="1:13" x14ac:dyDescent="0.55000000000000004">
      <c r="A6" s="11">
        <v>44390</v>
      </c>
      <c r="B6" s="12" t="s">
        <v>10</v>
      </c>
      <c r="C6" s="12" t="s">
        <v>4</v>
      </c>
      <c r="D6" s="15" t="str">
        <f t="shared" si="0"/>
        <v>2021-07-13a-River</v>
      </c>
      <c r="E6" s="13">
        <v>3</v>
      </c>
      <c r="F6" s="10">
        <v>33156.5</v>
      </c>
      <c r="G6" s="10">
        <f t="shared" si="1"/>
        <v>99469.5</v>
      </c>
      <c r="H6" s="19">
        <f>Dashboard!$B$1*E6</f>
        <v>177025.91999999998</v>
      </c>
      <c r="I6" s="20" t="str">
        <f t="shared" ca="1" si="2"/>
        <v>Short</v>
      </c>
      <c r="J6" s="21">
        <f t="shared" si="3"/>
        <v>77556.419999999984</v>
      </c>
      <c r="K6" s="22">
        <f>(Dashboard!$B$1-F6)/F6</f>
        <v>0.77970051121197959</v>
      </c>
      <c r="L6" s="23">
        <f>E6-SUMIF(Sales!B:B,Positions!D6,Sales!D:D)</f>
        <v>3</v>
      </c>
      <c r="M6" s="19">
        <f>L6*Dashboard!$B$1</f>
        <v>177025.91999999998</v>
      </c>
    </row>
    <row r="7" spans="1:13" x14ac:dyDescent="0.55000000000000004">
      <c r="A7" s="11">
        <v>44419</v>
      </c>
      <c r="B7" s="12" t="s">
        <v>10</v>
      </c>
      <c r="C7" s="12" t="s">
        <v>142</v>
      </c>
      <c r="D7" s="15" t="str">
        <f t="shared" si="0"/>
        <v>2021-08-11a-Strike</v>
      </c>
      <c r="E7" s="13">
        <v>6</v>
      </c>
      <c r="F7" s="10">
        <v>45682.96</v>
      </c>
      <c r="G7" s="10">
        <f t="shared" si="1"/>
        <v>274097.76</v>
      </c>
      <c r="H7" s="19">
        <f>Dashboard!$B$1*E7</f>
        <v>354051.83999999997</v>
      </c>
      <c r="I7" s="20" t="str">
        <f t="shared" ca="1" si="2"/>
        <v>Short</v>
      </c>
      <c r="J7" s="21">
        <f t="shared" si="3"/>
        <v>0</v>
      </c>
      <c r="K7" s="22">
        <f>(Dashboard!$B$1-F7)/F7</f>
        <v>0.29169913683351517</v>
      </c>
      <c r="L7" s="23">
        <f>E7-SUMIF(Sales!B:B,Positions!D7,Sales!D:D)</f>
        <v>0</v>
      </c>
      <c r="M7" s="19">
        <f>L7*Dashboard!$B$1</f>
        <v>0</v>
      </c>
    </row>
    <row r="8" spans="1:13" x14ac:dyDescent="0.55000000000000004">
      <c r="A8" s="11">
        <v>44419</v>
      </c>
      <c r="B8" s="12" t="s">
        <v>15</v>
      </c>
      <c r="C8" s="12" t="s">
        <v>142</v>
      </c>
      <c r="D8" s="15" t="str">
        <f t="shared" si="0"/>
        <v>2021-08-11b-Strike</v>
      </c>
      <c r="E8" s="13">
        <v>9</v>
      </c>
      <c r="F8" s="10">
        <v>46146.76</v>
      </c>
      <c r="G8" s="10">
        <f t="shared" si="1"/>
        <v>415320.84</v>
      </c>
      <c r="H8" s="19">
        <f>Dashboard!$B$1*E8</f>
        <v>531077.76</v>
      </c>
      <c r="I8" s="20" t="str">
        <f t="shared" ca="1" si="2"/>
        <v>Short</v>
      </c>
      <c r="J8" s="21">
        <f t="shared" si="3"/>
        <v>64309.399999999994</v>
      </c>
      <c r="K8" s="22">
        <f>(Dashboard!$B$1-F8)/F8</f>
        <v>0.2787168589950843</v>
      </c>
      <c r="L8" s="23">
        <f>E8-SUMIF(Sales!B:B,Positions!D8,Sales!D:D)</f>
        <v>5</v>
      </c>
      <c r="M8" s="19">
        <f>L8*Dashboard!$B$1</f>
        <v>295043.20000000001</v>
      </c>
    </row>
    <row r="9" spans="1:13" x14ac:dyDescent="0.55000000000000004">
      <c r="A9" s="11">
        <v>44426</v>
      </c>
      <c r="B9" s="12" t="s">
        <v>10</v>
      </c>
      <c r="C9" s="12" t="s">
        <v>14</v>
      </c>
      <c r="D9" s="15" t="str">
        <f t="shared" si="0"/>
        <v>2021-08-18a-Swan</v>
      </c>
      <c r="E9" s="13">
        <v>1</v>
      </c>
      <c r="F9" s="10">
        <v>44612.66</v>
      </c>
      <c r="G9" s="10">
        <f t="shared" si="1"/>
        <v>44612.66</v>
      </c>
      <c r="H9" s="19">
        <f>Dashboard!$B$1*E9</f>
        <v>59008.639999999999</v>
      </c>
      <c r="I9" s="20" t="str">
        <f t="shared" ca="1" si="2"/>
        <v>Short</v>
      </c>
      <c r="J9" s="21">
        <f t="shared" si="3"/>
        <v>11516.784</v>
      </c>
      <c r="K9" s="22">
        <f>(Dashboard!$B$1-F9)/F9</f>
        <v>0.32268822347737153</v>
      </c>
      <c r="L9" s="23">
        <f>E9-SUMIF(Sales!B:B,Positions!D9,Sales!D:D)</f>
        <v>0.8</v>
      </c>
      <c r="M9" s="19">
        <f>L9*Dashboard!$B$1</f>
        <v>47206.912000000004</v>
      </c>
    </row>
    <row r="10" spans="1:13" x14ac:dyDescent="0.55000000000000004">
      <c r="A10" s="11">
        <v>44426</v>
      </c>
      <c r="B10" s="12" t="s">
        <v>15</v>
      </c>
      <c r="C10" s="12" t="s">
        <v>14</v>
      </c>
      <c r="D10" s="15" t="str">
        <f t="shared" si="0"/>
        <v>2021-08-18b-Swan</v>
      </c>
      <c r="E10" s="13">
        <v>4</v>
      </c>
      <c r="F10" s="10">
        <v>44563.28</v>
      </c>
      <c r="G10" s="10">
        <f t="shared" si="1"/>
        <v>178253.12</v>
      </c>
      <c r="H10" s="19">
        <f>Dashboard!$B$1*E10</f>
        <v>236034.56</v>
      </c>
      <c r="I10" s="20" t="str">
        <f t="shared" ca="1" si="2"/>
        <v>Short</v>
      </c>
      <c r="J10" s="21">
        <f t="shared" si="3"/>
        <v>28890.720000000001</v>
      </c>
      <c r="K10" s="22">
        <f>(Dashboard!$B$1-F10)/F10</f>
        <v>0.32415387736270762</v>
      </c>
      <c r="L10" s="23">
        <f>E10-SUMIF(Sales!B:B,Positions!D10,Sales!D:D)</f>
        <v>2</v>
      </c>
      <c r="M10" s="19">
        <f>L10*Dashboard!$B$1</f>
        <v>118017.28</v>
      </c>
    </row>
    <row r="11" spans="1:13" x14ac:dyDescent="0.55000000000000004">
      <c r="A11" s="11">
        <v>44428</v>
      </c>
      <c r="B11" s="12" t="s">
        <v>10</v>
      </c>
      <c r="C11" s="12" t="s">
        <v>22</v>
      </c>
      <c r="D11" s="15" t="str">
        <f t="shared" si="0"/>
        <v>2021-08-20a-Cash App</v>
      </c>
      <c r="E11" s="13">
        <v>55</v>
      </c>
      <c r="F11" s="10">
        <v>47080.78</v>
      </c>
      <c r="G11" s="10">
        <f t="shared" si="1"/>
        <v>2589442.9</v>
      </c>
      <c r="H11" s="19">
        <f>Dashboard!$B$1*E11</f>
        <v>3245475.2</v>
      </c>
      <c r="I11" s="20" t="str">
        <f t="shared" ca="1" si="2"/>
        <v>Short</v>
      </c>
      <c r="J11" s="21">
        <f t="shared" si="3"/>
        <v>178917.90000000002</v>
      </c>
      <c r="K11" s="22">
        <f>(Dashboard!$B$1-F11)/F11</f>
        <v>0.25334881877488014</v>
      </c>
      <c r="L11" s="23">
        <f>E11-SUMIF(Sales!B:B,Positions!D11,Sales!D:D)</f>
        <v>15</v>
      </c>
      <c r="M11" s="19">
        <f>L11*Dashboard!$B$1</f>
        <v>885129.6</v>
      </c>
    </row>
    <row r="12" spans="1:13" x14ac:dyDescent="0.55000000000000004">
      <c r="A12" s="11">
        <v>44428</v>
      </c>
      <c r="B12" s="12" t="s">
        <v>15</v>
      </c>
      <c r="C12" s="12" t="s">
        <v>22</v>
      </c>
      <c r="D12" s="15" t="str">
        <f t="shared" si="0"/>
        <v>2021-08-20b-Cash App</v>
      </c>
      <c r="E12" s="13">
        <v>2</v>
      </c>
      <c r="F12" s="10">
        <v>47125.35</v>
      </c>
      <c r="G12" s="10">
        <f t="shared" si="1"/>
        <v>94250.7</v>
      </c>
      <c r="H12" s="19">
        <f>Dashboard!$B$1*E12</f>
        <v>118017.28</v>
      </c>
      <c r="I12" s="20" t="str">
        <f t="shared" ca="1" si="2"/>
        <v>Short</v>
      </c>
      <c r="J12" s="21">
        <f t="shared" si="3"/>
        <v>2970.8225000000002</v>
      </c>
      <c r="K12" s="22">
        <f>(Dashboard!$B$1-F12)/F12</f>
        <v>0.25216343220793058</v>
      </c>
      <c r="L12" s="23">
        <f>E12-SUMIF(Sales!B:B,Positions!D12,Sales!D:D)</f>
        <v>0.25</v>
      </c>
      <c r="M12" s="19">
        <f>L12*Dashboard!$B$1</f>
        <v>14752.16</v>
      </c>
    </row>
    <row r="13" spans="1:13" x14ac:dyDescent="0.55000000000000004">
      <c r="A13" s="11">
        <v>44428</v>
      </c>
      <c r="B13" s="12" t="s">
        <v>16</v>
      </c>
      <c r="C13" s="12" t="s">
        <v>22</v>
      </c>
      <c r="D13" s="15" t="str">
        <f t="shared" si="0"/>
        <v>2021-08-20c-Cash App</v>
      </c>
      <c r="E13" s="13">
        <v>9</v>
      </c>
      <c r="F13" s="10">
        <v>47151.58</v>
      </c>
      <c r="G13" s="10">
        <f t="shared" si="1"/>
        <v>424364.22000000003</v>
      </c>
      <c r="H13" s="19">
        <f>Dashboard!$B$1*E13</f>
        <v>531077.76</v>
      </c>
      <c r="I13" s="20" t="str">
        <f t="shared" ca="1" si="2"/>
        <v>Short</v>
      </c>
      <c r="J13" s="21">
        <f t="shared" si="3"/>
        <v>106713.53999999998</v>
      </c>
      <c r="K13" s="22">
        <f>(Dashboard!$B$1-F13)/F13</f>
        <v>0.25146686494917025</v>
      </c>
      <c r="L13" s="23">
        <f>E13-SUMIF(Sales!B:B,Positions!D13,Sales!D:D)</f>
        <v>9</v>
      </c>
      <c r="M13" s="19">
        <f>L13*Dashboard!$B$1</f>
        <v>531077.76</v>
      </c>
    </row>
    <row r="14" spans="1:13" x14ac:dyDescent="0.55000000000000004">
      <c r="A14" s="11">
        <v>44428</v>
      </c>
      <c r="B14" s="12" t="s">
        <v>17</v>
      </c>
      <c r="C14" s="12" t="s">
        <v>22</v>
      </c>
      <c r="D14" s="15" t="str">
        <f t="shared" si="0"/>
        <v>2021-08-20d-Cash App</v>
      </c>
      <c r="E14" s="13">
        <v>4</v>
      </c>
      <c r="F14" s="10">
        <v>47247.71</v>
      </c>
      <c r="G14" s="10">
        <f t="shared" si="1"/>
        <v>188990.84</v>
      </c>
      <c r="H14" s="19">
        <f>Dashboard!$B$1*E14</f>
        <v>236034.56</v>
      </c>
      <c r="I14" s="20" t="str">
        <f t="shared" ca="1" si="2"/>
        <v>Short</v>
      </c>
      <c r="J14" s="21">
        <f t="shared" si="3"/>
        <v>47043.72</v>
      </c>
      <c r="K14" s="22">
        <f>(Dashboard!$B$1-F14)/F14</f>
        <v>0.2489206355186315</v>
      </c>
      <c r="L14" s="23">
        <f>E14-SUMIF(Sales!B:B,Positions!D14,Sales!D:D)</f>
        <v>4</v>
      </c>
      <c r="M14" s="19">
        <f>L14*Dashboard!$B$1</f>
        <v>236034.56</v>
      </c>
    </row>
    <row r="15" spans="1:13" x14ac:dyDescent="0.55000000000000004">
      <c r="A15" s="11">
        <v>44429</v>
      </c>
      <c r="B15" s="12" t="s">
        <v>10</v>
      </c>
      <c r="C15" s="12" t="s">
        <v>142</v>
      </c>
      <c r="D15" s="15" t="str">
        <f t="shared" si="0"/>
        <v>2021-08-21a-Strike</v>
      </c>
      <c r="E15" s="13">
        <v>1</v>
      </c>
      <c r="F15" s="10">
        <v>49216.98</v>
      </c>
      <c r="G15" s="10">
        <f t="shared" si="1"/>
        <v>49216.98</v>
      </c>
      <c r="H15" s="19">
        <f>Dashboard!$B$1*E15</f>
        <v>59008.639999999999</v>
      </c>
      <c r="I15" s="20" t="str">
        <f t="shared" ca="1" si="2"/>
        <v>Short</v>
      </c>
      <c r="J15" s="21">
        <f t="shared" si="3"/>
        <v>9791.6599999999962</v>
      </c>
      <c r="K15" s="22">
        <f>(Dashboard!$B$1-F15)/F15</f>
        <v>0.19894881807051135</v>
      </c>
      <c r="L15" s="23">
        <f>E15-SUMIF(Sales!B:B,Positions!D15,Sales!D:D)</f>
        <v>1</v>
      </c>
      <c r="M15" s="19">
        <f>L15*Dashboard!$B$1</f>
        <v>59008.639999999999</v>
      </c>
    </row>
    <row r="16" spans="1:13" x14ac:dyDescent="0.55000000000000004">
      <c r="A16" s="11">
        <v>44430</v>
      </c>
      <c r="B16" s="12" t="s">
        <v>10</v>
      </c>
      <c r="C16" s="12" t="s">
        <v>22</v>
      </c>
      <c r="D16" s="15" t="str">
        <f t="shared" si="0"/>
        <v>2021-08-22a-Cash App</v>
      </c>
      <c r="E16" s="13">
        <v>5</v>
      </c>
      <c r="F16" s="10">
        <v>49164.21</v>
      </c>
      <c r="G16" s="10">
        <f t="shared" si="1"/>
        <v>245821.05</v>
      </c>
      <c r="H16" s="19">
        <f>Dashboard!$B$1*E16</f>
        <v>295043.20000000001</v>
      </c>
      <c r="I16" s="20" t="str">
        <f t="shared" ca="1" si="2"/>
        <v>Short</v>
      </c>
      <c r="J16" s="21">
        <f t="shared" si="3"/>
        <v>49222.150000000023</v>
      </c>
      <c r="K16" s="22">
        <f>(Dashboard!$B$1-F16)/F16</f>
        <v>0.20023569991259904</v>
      </c>
      <c r="L16" s="23">
        <f>E16-SUMIF(Sales!B:B,Positions!D16,Sales!D:D)</f>
        <v>5</v>
      </c>
      <c r="M16" s="19">
        <f>L16*Dashboard!$B$1</f>
        <v>295043.20000000001</v>
      </c>
    </row>
    <row r="17" spans="1:13" x14ac:dyDescent="0.55000000000000004">
      <c r="A17" s="11">
        <v>44439</v>
      </c>
      <c r="B17" s="12" t="s">
        <v>10</v>
      </c>
      <c r="C17" s="12" t="s">
        <v>4</v>
      </c>
      <c r="D17" s="15" t="str">
        <f t="shared" si="0"/>
        <v>2021-08-31a-River</v>
      </c>
      <c r="E17" s="13">
        <v>4</v>
      </c>
      <c r="F17" s="10">
        <v>47036.69</v>
      </c>
      <c r="G17" s="10">
        <f t="shared" si="1"/>
        <v>188146.76</v>
      </c>
      <c r="H17" s="19">
        <f>Dashboard!$B$1*E17</f>
        <v>236034.56</v>
      </c>
      <c r="I17" s="20" t="str">
        <f t="shared" ca="1" si="2"/>
        <v>Short</v>
      </c>
      <c r="J17" s="21">
        <f t="shared" si="3"/>
        <v>47887.799999999988</v>
      </c>
      <c r="K17" s="22">
        <f>(Dashboard!$B$1-F17)/F17</f>
        <v>0.25452364951700462</v>
      </c>
      <c r="L17" s="23">
        <f>E17-SUMIF(Sales!B:B,Positions!D17,Sales!D:D)</f>
        <v>4</v>
      </c>
      <c r="M17" s="19">
        <f>L17*Dashboard!$B$1</f>
        <v>236034.56</v>
      </c>
    </row>
    <row r="18" spans="1:13" x14ac:dyDescent="0.55000000000000004">
      <c r="A18" s="11">
        <v>44439</v>
      </c>
      <c r="B18" s="12" t="s">
        <v>15</v>
      </c>
      <c r="C18" s="12" t="s">
        <v>4</v>
      </c>
      <c r="D18" s="15" t="str">
        <f t="shared" si="0"/>
        <v>2021-08-31b-River</v>
      </c>
      <c r="E18" s="13">
        <v>55</v>
      </c>
      <c r="F18" s="10">
        <v>46948.36</v>
      </c>
      <c r="G18" s="10">
        <f t="shared" si="1"/>
        <v>2582159.7999999998</v>
      </c>
      <c r="H18" s="19">
        <f>Dashboard!$B$1*E18</f>
        <v>3245475.2</v>
      </c>
      <c r="I18" s="20" t="str">
        <f t="shared" ca="1" si="2"/>
        <v>Short</v>
      </c>
      <c r="J18" s="21">
        <f t="shared" si="3"/>
        <v>663315.40000000037</v>
      </c>
      <c r="K18" s="22">
        <f>(Dashboard!$B$1-F18)/F18</f>
        <v>0.25688394653189162</v>
      </c>
      <c r="L18" s="23">
        <f>E18-SUMIF(Sales!B:B,Positions!D18,Sales!D:D)</f>
        <v>55</v>
      </c>
      <c r="M18" s="19">
        <f>L18*Dashboard!$B$1</f>
        <v>3245475.2</v>
      </c>
    </row>
    <row r="19" spans="1:13" x14ac:dyDescent="0.55000000000000004">
      <c r="A19" s="11">
        <v>44471</v>
      </c>
      <c r="B19" s="12" t="s">
        <v>10</v>
      </c>
      <c r="C19" s="12" t="s">
        <v>22</v>
      </c>
      <c r="D19" s="15" t="str">
        <f t="shared" si="0"/>
        <v>2021-10-02a-Cash App</v>
      </c>
      <c r="E19" s="13">
        <v>2</v>
      </c>
      <c r="F19" s="10">
        <v>47664.43</v>
      </c>
      <c r="G19" s="10">
        <f t="shared" si="1"/>
        <v>95328.86</v>
      </c>
      <c r="H19" s="19">
        <f>Dashboard!$B$1*E19</f>
        <v>118017.28</v>
      </c>
      <c r="I19" s="20" t="str">
        <f t="shared" ca="1" si="2"/>
        <v>Short</v>
      </c>
      <c r="J19" s="21">
        <f t="shared" si="3"/>
        <v>22688.42</v>
      </c>
      <c r="K19" s="22">
        <f>(Dashboard!$B$1-F19)/F19</f>
        <v>0.23800158734721047</v>
      </c>
      <c r="L19" s="23">
        <f>E19-SUMIF(Sales!B:B,Positions!D19,Sales!D:D)</f>
        <v>2</v>
      </c>
      <c r="M19" s="19">
        <f>L19*Dashboard!$B$1</f>
        <v>118017.28</v>
      </c>
    </row>
  </sheetData>
  <sheetProtection sheet="1" objects="1" scenarios="1"/>
  <autoFilter ref="A1:M19" xr:uid="{CFB63B98-5455-4C95-8C59-B09F35B1D893}">
    <sortState xmlns:xlrd2="http://schemas.microsoft.com/office/spreadsheetml/2017/richdata2" ref="A2:M19">
      <sortCondition ref="A1:A19"/>
    </sortState>
  </autoFilter>
  <mergeCells count="1">
    <mergeCell ref="J1:K1"/>
  </mergeCells>
  <conditionalFormatting sqref="J2:K1048576">
    <cfRule type="cellIs" dxfId="8" priority="1" operator="lessThan">
      <formula>0</formula>
    </cfRule>
    <cfRule type="cellIs" dxfId="7" priority="2" operator="greaterThan">
      <formula>0</formula>
    </cfRule>
  </conditionalFormatting>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9C2DE-73D9-47D9-A143-F7591DD60066}">
  <dimension ref="A1:H9"/>
  <sheetViews>
    <sheetView workbookViewId="0">
      <selection activeCell="D8" sqref="D8"/>
    </sheetView>
  </sheetViews>
  <sheetFormatPr defaultRowHeight="14.4" x14ac:dyDescent="0.55000000000000004"/>
  <cols>
    <col min="1" max="1" width="10.15625" bestFit="1" customWidth="1"/>
    <col min="2" max="2" width="18.7890625" bestFit="1" customWidth="1"/>
    <col min="3" max="3" width="10.7890625" style="3" bestFit="1" customWidth="1"/>
    <col min="4" max="4" width="12.68359375" customWidth="1"/>
    <col min="5" max="6" width="8.83984375" style="3"/>
    <col min="8" max="8" width="11.15625" bestFit="1" customWidth="1"/>
  </cols>
  <sheetData>
    <row r="1" spans="1:8" s="1" customFormat="1" x14ac:dyDescent="0.55000000000000004">
      <c r="A1" s="1" t="s">
        <v>0</v>
      </c>
      <c r="B1" s="1" t="s">
        <v>8</v>
      </c>
      <c r="C1" s="2" t="s">
        <v>2</v>
      </c>
      <c r="D1" s="1" t="s">
        <v>1</v>
      </c>
      <c r="E1" s="2" t="s">
        <v>5</v>
      </c>
      <c r="F1" s="2" t="s">
        <v>13</v>
      </c>
    </row>
    <row r="2" spans="1:8" x14ac:dyDescent="0.55000000000000004">
      <c r="A2" s="26">
        <v>44484</v>
      </c>
      <c r="B2" t="s">
        <v>143</v>
      </c>
      <c r="D2">
        <v>6</v>
      </c>
    </row>
    <row r="3" spans="1:8" x14ac:dyDescent="0.55000000000000004">
      <c r="A3" s="26">
        <v>44487</v>
      </c>
      <c r="B3" t="s">
        <v>144</v>
      </c>
      <c r="D3">
        <v>4</v>
      </c>
    </row>
    <row r="4" spans="1:8" x14ac:dyDescent="0.55000000000000004">
      <c r="A4" s="26">
        <v>44489</v>
      </c>
      <c r="B4" t="s">
        <v>145</v>
      </c>
      <c r="D4">
        <v>0.2</v>
      </c>
      <c r="H4" s="13">
        <v>6</v>
      </c>
    </row>
    <row r="5" spans="1:8" x14ac:dyDescent="0.55000000000000004">
      <c r="A5" s="26">
        <v>44490</v>
      </c>
      <c r="B5" t="s">
        <v>146</v>
      </c>
      <c r="D5">
        <v>2</v>
      </c>
      <c r="H5" s="13">
        <v>9</v>
      </c>
    </row>
    <row r="6" spans="1:8" x14ac:dyDescent="0.55000000000000004">
      <c r="A6" s="26">
        <v>44493</v>
      </c>
      <c r="B6" t="s">
        <v>147</v>
      </c>
      <c r="D6">
        <v>40</v>
      </c>
      <c r="H6" s="13">
        <v>1</v>
      </c>
    </row>
    <row r="7" spans="1:8" x14ac:dyDescent="0.55000000000000004">
      <c r="A7" s="26">
        <v>44494</v>
      </c>
      <c r="B7" t="s">
        <v>148</v>
      </c>
      <c r="D7">
        <v>1.75</v>
      </c>
      <c r="H7" s="13">
        <v>4</v>
      </c>
    </row>
    <row r="8" spans="1:8" x14ac:dyDescent="0.55000000000000004">
      <c r="H8" s="13">
        <v>55</v>
      </c>
    </row>
    <row r="9" spans="1:8" x14ac:dyDescent="0.55000000000000004">
      <c r="H9" s="13">
        <v>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4A28F-A4ED-40FF-84B4-6B8D64065D83}">
  <dimension ref="A1:K101"/>
  <sheetViews>
    <sheetView workbookViewId="0">
      <selection activeCell="E8" sqref="E8"/>
    </sheetView>
  </sheetViews>
  <sheetFormatPr defaultRowHeight="14.4" x14ac:dyDescent="0.55000000000000004"/>
  <cols>
    <col min="1" max="1" width="10.15625" bestFit="1" customWidth="1"/>
    <col min="2" max="2" width="3.83984375" bestFit="1" customWidth="1"/>
    <col min="3" max="3" width="21.3125" bestFit="1" customWidth="1"/>
    <col min="4" max="4" width="8.68359375" customWidth="1"/>
    <col min="5" max="5" width="7.7890625" bestFit="1" customWidth="1"/>
    <col min="6" max="6" width="6.7890625" bestFit="1" customWidth="1"/>
    <col min="7" max="7" width="22.7890625" bestFit="1" customWidth="1"/>
    <col min="8" max="8" width="34.578125" bestFit="1" customWidth="1"/>
    <col min="9" max="9" width="19.3125" bestFit="1" customWidth="1"/>
    <col min="10" max="10" width="11.89453125" bestFit="1" customWidth="1"/>
    <col min="11" max="11" width="3.89453125" bestFit="1" customWidth="1"/>
  </cols>
  <sheetData>
    <row r="1" spans="1:11" x14ac:dyDescent="0.55000000000000004">
      <c r="A1" t="s">
        <v>28</v>
      </c>
      <c r="B1" t="s">
        <v>29</v>
      </c>
      <c r="C1" t="s">
        <v>27</v>
      </c>
      <c r="D1" t="s">
        <v>5</v>
      </c>
      <c r="E1" t="s">
        <v>30</v>
      </c>
      <c r="F1" t="s">
        <v>31</v>
      </c>
      <c r="G1" t="s">
        <v>32</v>
      </c>
      <c r="H1" t="s">
        <v>33</v>
      </c>
      <c r="I1" t="s">
        <v>34</v>
      </c>
      <c r="J1" t="s">
        <v>35</v>
      </c>
      <c r="K1" t="s">
        <v>36</v>
      </c>
    </row>
    <row r="2" spans="1:11" x14ac:dyDescent="0.55000000000000004">
      <c r="A2" s="6" t="s">
        <v>37</v>
      </c>
      <c r="B2">
        <v>1</v>
      </c>
      <c r="C2" s="6" t="s">
        <v>38</v>
      </c>
      <c r="D2">
        <v>59008.639999999999</v>
      </c>
      <c r="E2">
        <v>4.1700000000000001E-2</v>
      </c>
      <c r="F2">
        <v>0.1032</v>
      </c>
      <c r="G2" s="6" t="s">
        <v>150</v>
      </c>
      <c r="H2" s="6" t="s">
        <v>151</v>
      </c>
      <c r="I2" s="6" t="s">
        <v>152</v>
      </c>
      <c r="J2" s="6" t="s">
        <v>37</v>
      </c>
      <c r="K2" s="6" t="s">
        <v>37</v>
      </c>
    </row>
    <row r="3" spans="1:11" x14ac:dyDescent="0.55000000000000004">
      <c r="A3" s="6" t="s">
        <v>37</v>
      </c>
      <c r="B3">
        <v>2</v>
      </c>
      <c r="C3" s="6" t="s">
        <v>39</v>
      </c>
      <c r="D3">
        <v>4008.19</v>
      </c>
      <c r="E3">
        <v>5.96E-2</v>
      </c>
      <c r="F3">
        <v>2.7900000000000001E-2</v>
      </c>
      <c r="G3" s="6" t="s">
        <v>153</v>
      </c>
      <c r="H3" s="6" t="s">
        <v>154</v>
      </c>
      <c r="I3" s="6" t="s">
        <v>155</v>
      </c>
      <c r="J3" s="6" t="s">
        <v>37</v>
      </c>
      <c r="K3" s="6" t="s">
        <v>37</v>
      </c>
    </row>
    <row r="4" spans="1:11" x14ac:dyDescent="0.55000000000000004">
      <c r="A4" s="6" t="s">
        <v>37</v>
      </c>
      <c r="B4">
        <v>3</v>
      </c>
      <c r="C4" s="6" t="s">
        <v>40</v>
      </c>
      <c r="D4">
        <v>455.43</v>
      </c>
      <c r="E4">
        <v>5.7700000000000001E-2</v>
      </c>
      <c r="F4">
        <v>9.1899999999999996E-2</v>
      </c>
      <c r="G4" s="6" t="s">
        <v>156</v>
      </c>
      <c r="H4" s="6" t="s">
        <v>157</v>
      </c>
      <c r="I4" s="6" t="s">
        <v>41</v>
      </c>
      <c r="J4" s="6" t="s">
        <v>37</v>
      </c>
      <c r="K4" s="6" t="s">
        <v>37</v>
      </c>
    </row>
    <row r="5" spans="1:11" x14ac:dyDescent="0.55000000000000004">
      <c r="A5" s="6" t="s">
        <v>37</v>
      </c>
      <c r="B5">
        <v>4</v>
      </c>
      <c r="C5" s="6" t="s">
        <v>158</v>
      </c>
      <c r="D5">
        <v>1</v>
      </c>
      <c r="E5">
        <v>5.0000000000000001E-4</v>
      </c>
      <c r="F5">
        <v>8.0000000000000004E-4</v>
      </c>
      <c r="G5" s="6" t="s">
        <v>159</v>
      </c>
      <c r="H5" s="6" t="s">
        <v>160</v>
      </c>
      <c r="I5" s="6" t="s">
        <v>149</v>
      </c>
      <c r="J5" s="6" t="s">
        <v>37</v>
      </c>
      <c r="K5" s="6" t="s">
        <v>37</v>
      </c>
    </row>
    <row r="6" spans="1:11" x14ac:dyDescent="0.55000000000000004">
      <c r="A6" s="6" t="s">
        <v>37</v>
      </c>
      <c r="B6">
        <v>5</v>
      </c>
      <c r="C6" s="6" t="s">
        <v>161</v>
      </c>
      <c r="D6">
        <v>1.96</v>
      </c>
      <c r="E6">
        <v>9.3799999999999994E-2</v>
      </c>
      <c r="F6">
        <v>0.1022</v>
      </c>
      <c r="G6" s="6" t="s">
        <v>162</v>
      </c>
      <c r="H6" s="6" t="s">
        <v>163</v>
      </c>
      <c r="I6" s="6" t="s">
        <v>164</v>
      </c>
      <c r="J6" s="6" t="s">
        <v>37</v>
      </c>
      <c r="K6" s="6" t="s">
        <v>37</v>
      </c>
    </row>
    <row r="7" spans="1:11" x14ac:dyDescent="0.55000000000000004">
      <c r="A7" s="6" t="s">
        <v>37</v>
      </c>
      <c r="B7">
        <v>6</v>
      </c>
      <c r="C7" s="6" t="s">
        <v>42</v>
      </c>
      <c r="D7">
        <v>189.71</v>
      </c>
      <c r="E7">
        <v>7.3999999999999996E-2</v>
      </c>
      <c r="F7">
        <v>0.1014</v>
      </c>
      <c r="G7" s="6" t="s">
        <v>165</v>
      </c>
      <c r="H7" s="6" t="s">
        <v>166</v>
      </c>
      <c r="I7" s="6" t="s">
        <v>167</v>
      </c>
      <c r="J7" s="6" t="s">
        <v>37</v>
      </c>
      <c r="K7" s="6" t="s">
        <v>37</v>
      </c>
    </row>
    <row r="8" spans="1:11" x14ac:dyDescent="0.55000000000000004">
      <c r="A8" s="6" t="s">
        <v>37</v>
      </c>
      <c r="B8">
        <v>7</v>
      </c>
      <c r="C8" s="6" t="s">
        <v>43</v>
      </c>
      <c r="D8">
        <v>1.02</v>
      </c>
      <c r="E8">
        <v>0.10630000000000001</v>
      </c>
      <c r="F8">
        <v>0.1076</v>
      </c>
      <c r="G8" s="6" t="s">
        <v>168</v>
      </c>
      <c r="H8" s="6" t="s">
        <v>169</v>
      </c>
      <c r="I8" s="6" t="s">
        <v>136</v>
      </c>
      <c r="J8" s="6" t="s">
        <v>37</v>
      </c>
      <c r="K8" s="6" t="s">
        <v>37</v>
      </c>
    </row>
    <row r="9" spans="1:11" x14ac:dyDescent="0.55000000000000004">
      <c r="A9" s="6" t="s">
        <v>37</v>
      </c>
      <c r="B9">
        <v>8</v>
      </c>
      <c r="C9" s="6" t="s">
        <v>44</v>
      </c>
      <c r="D9">
        <v>41.11</v>
      </c>
      <c r="E9">
        <v>9.7100000000000006E-2</v>
      </c>
      <c r="F9">
        <v>7.3999999999999996E-2</v>
      </c>
      <c r="G9" s="6" t="s">
        <v>170</v>
      </c>
      <c r="H9" s="6" t="s">
        <v>171</v>
      </c>
      <c r="I9" s="6" t="s">
        <v>45</v>
      </c>
      <c r="J9" s="6" t="s">
        <v>37</v>
      </c>
      <c r="K9" s="6" t="s">
        <v>37</v>
      </c>
    </row>
    <row r="10" spans="1:11" x14ac:dyDescent="0.55000000000000004">
      <c r="A10" s="6" t="s">
        <v>37</v>
      </c>
      <c r="B10">
        <v>9</v>
      </c>
      <c r="C10" s="6" t="s">
        <v>172</v>
      </c>
      <c r="D10">
        <v>1</v>
      </c>
      <c r="E10">
        <v>2.0000000000000001E-4</v>
      </c>
      <c r="F10">
        <v>4.0000000000000002E-4</v>
      </c>
      <c r="G10" s="6" t="s">
        <v>173</v>
      </c>
      <c r="H10" s="6" t="s">
        <v>174</v>
      </c>
      <c r="I10" s="6" t="s">
        <v>175</v>
      </c>
      <c r="J10" s="6" t="s">
        <v>37</v>
      </c>
      <c r="K10" s="6" t="s">
        <v>37</v>
      </c>
    </row>
    <row r="11" spans="1:11" x14ac:dyDescent="0.55000000000000004">
      <c r="A11" s="6" t="s">
        <v>37</v>
      </c>
      <c r="B11">
        <v>10</v>
      </c>
      <c r="C11" s="6" t="s">
        <v>176</v>
      </c>
      <c r="D11">
        <v>0.24460000000000001</v>
      </c>
      <c r="E11">
        <v>7.2499999999999995E-2</v>
      </c>
      <c r="F11">
        <v>4.3200000000000002E-2</v>
      </c>
      <c r="G11" s="6" t="s">
        <v>177</v>
      </c>
      <c r="H11" s="6" t="s">
        <v>178</v>
      </c>
      <c r="I11" s="6" t="s">
        <v>179</v>
      </c>
      <c r="J11" s="6" t="s">
        <v>37</v>
      </c>
      <c r="K11" s="6" t="s">
        <v>37</v>
      </c>
    </row>
    <row r="12" spans="1:11" x14ac:dyDescent="0.55000000000000004">
      <c r="A12" s="6" t="s">
        <v>37</v>
      </c>
      <c r="C12" s="6" t="s">
        <v>47</v>
      </c>
      <c r="D12">
        <v>0</v>
      </c>
      <c r="G12" s="6"/>
      <c r="H12" s="6"/>
      <c r="I12" s="6"/>
      <c r="J12" s="6"/>
      <c r="K12" s="6"/>
    </row>
    <row r="13" spans="1:11" x14ac:dyDescent="0.55000000000000004">
      <c r="A13" s="6" t="s">
        <v>37</v>
      </c>
      <c r="C13" s="6" t="s">
        <v>46</v>
      </c>
      <c r="D13">
        <v>40.93</v>
      </c>
      <c r="G13" s="6"/>
      <c r="H13" s="6"/>
      <c r="I13" s="6"/>
      <c r="J13" s="6"/>
      <c r="K13" s="6"/>
    </row>
    <row r="14" spans="1:11" x14ac:dyDescent="0.55000000000000004">
      <c r="A14" s="6" t="s">
        <v>37</v>
      </c>
      <c r="C14" s="6" t="s">
        <v>48</v>
      </c>
      <c r="D14">
        <v>24.83</v>
      </c>
      <c r="G14" s="6"/>
      <c r="H14" s="6"/>
      <c r="I14" s="6"/>
      <c r="J14" s="6"/>
      <c r="K14" s="6"/>
    </row>
    <row r="15" spans="1:11" x14ac:dyDescent="0.55000000000000004">
      <c r="A15" s="6" t="s">
        <v>37</v>
      </c>
      <c r="C15" s="6" t="s">
        <v>49</v>
      </c>
      <c r="D15">
        <v>62.82</v>
      </c>
      <c r="G15" s="6"/>
      <c r="H15" s="6"/>
      <c r="I15" s="6"/>
      <c r="J15" s="6"/>
      <c r="K15" s="6"/>
    </row>
    <row r="16" spans="1:11" x14ac:dyDescent="0.55000000000000004">
      <c r="A16" s="6" t="s">
        <v>37</v>
      </c>
      <c r="C16" s="6" t="s">
        <v>50</v>
      </c>
      <c r="D16">
        <v>29.64</v>
      </c>
      <c r="G16" s="6"/>
      <c r="H16" s="6"/>
      <c r="I16" s="6"/>
      <c r="J16" s="6"/>
      <c r="K16" s="6"/>
    </row>
    <row r="17" spans="1:11" x14ac:dyDescent="0.55000000000000004">
      <c r="A17" s="6" t="s">
        <v>37</v>
      </c>
      <c r="C17" s="6" t="s">
        <v>51</v>
      </c>
      <c r="D17">
        <v>59056.59</v>
      </c>
      <c r="G17" s="6"/>
      <c r="H17" s="6"/>
      <c r="I17" s="6"/>
      <c r="J17" s="6"/>
      <c r="K17" s="6"/>
    </row>
    <row r="18" spans="1:11" x14ac:dyDescent="0.55000000000000004">
      <c r="A18" s="6" t="s">
        <v>37</v>
      </c>
      <c r="C18" s="6" t="s">
        <v>53</v>
      </c>
      <c r="D18">
        <v>1</v>
      </c>
      <c r="G18" s="6"/>
      <c r="H18" s="6"/>
      <c r="I18" s="6"/>
      <c r="J18" s="6"/>
      <c r="K18" s="6"/>
    </row>
    <row r="19" spans="1:11" x14ac:dyDescent="0.55000000000000004">
      <c r="A19" s="6" t="s">
        <v>37</v>
      </c>
      <c r="C19" s="6" t="s">
        <v>52</v>
      </c>
      <c r="D19">
        <v>183.8</v>
      </c>
      <c r="G19" s="6"/>
      <c r="H19" s="6"/>
      <c r="I19" s="6"/>
      <c r="J19" s="6"/>
      <c r="K19" s="6"/>
    </row>
    <row r="20" spans="1:11" x14ac:dyDescent="0.55000000000000004">
      <c r="A20" s="6" t="s">
        <v>37</v>
      </c>
      <c r="C20" s="6" t="s">
        <v>56</v>
      </c>
      <c r="D20">
        <v>1.82</v>
      </c>
      <c r="G20" s="6"/>
      <c r="H20" s="6"/>
      <c r="I20" s="6"/>
      <c r="J20" s="6"/>
      <c r="K20" s="6"/>
    </row>
    <row r="21" spans="1:11" x14ac:dyDescent="0.55000000000000004">
      <c r="A21" s="6" t="s">
        <v>37</v>
      </c>
      <c r="C21" s="6" t="s">
        <v>55</v>
      </c>
      <c r="D21">
        <v>1.84</v>
      </c>
      <c r="G21" s="6"/>
      <c r="H21" s="6"/>
      <c r="I21" s="6"/>
      <c r="J21" s="6"/>
      <c r="K21" s="6"/>
    </row>
    <row r="22" spans="1:11" x14ac:dyDescent="0.55000000000000004">
      <c r="A22" s="6" t="s">
        <v>37</v>
      </c>
      <c r="C22" s="6" t="s">
        <v>54</v>
      </c>
      <c r="D22">
        <v>560.66</v>
      </c>
      <c r="G22" s="6"/>
      <c r="H22" s="6"/>
      <c r="I22" s="6"/>
      <c r="J22" s="6"/>
      <c r="K22" s="6"/>
    </row>
    <row r="23" spans="1:11" x14ac:dyDescent="0.55000000000000004">
      <c r="A23" s="6" t="s">
        <v>37</v>
      </c>
      <c r="C23" s="6" t="s">
        <v>59</v>
      </c>
      <c r="D23">
        <v>38.42</v>
      </c>
      <c r="G23" s="6"/>
      <c r="H23" s="6"/>
      <c r="I23" s="6"/>
      <c r="J23" s="6"/>
      <c r="K23" s="6"/>
    </row>
    <row r="24" spans="1:11" x14ac:dyDescent="0.55000000000000004">
      <c r="A24" s="6" t="s">
        <v>37</v>
      </c>
      <c r="C24" s="6" t="s">
        <v>57</v>
      </c>
      <c r="D24">
        <v>0.34</v>
      </c>
      <c r="G24" s="6"/>
      <c r="H24" s="6"/>
      <c r="I24" s="6"/>
      <c r="J24" s="6"/>
      <c r="K24" s="6"/>
    </row>
    <row r="25" spans="1:11" x14ac:dyDescent="0.55000000000000004">
      <c r="A25" s="6" t="s">
        <v>37</v>
      </c>
      <c r="C25" s="6" t="s">
        <v>58</v>
      </c>
      <c r="D25">
        <v>0.13</v>
      </c>
      <c r="G25" s="6"/>
      <c r="H25" s="6"/>
      <c r="I25" s="6"/>
      <c r="J25" s="6"/>
      <c r="K25" s="6"/>
    </row>
    <row r="26" spans="1:11" x14ac:dyDescent="0.55000000000000004">
      <c r="A26" s="6" t="s">
        <v>37</v>
      </c>
      <c r="C26" s="6" t="s">
        <v>65</v>
      </c>
      <c r="D26">
        <v>3.13</v>
      </c>
      <c r="G26" s="6"/>
      <c r="H26" s="6"/>
      <c r="I26" s="6"/>
      <c r="J26" s="6"/>
      <c r="K26" s="6"/>
    </row>
    <row r="27" spans="1:11" x14ac:dyDescent="0.55000000000000004">
      <c r="A27" s="6" t="s">
        <v>37</v>
      </c>
      <c r="C27" s="6" t="s">
        <v>61</v>
      </c>
      <c r="D27">
        <v>124</v>
      </c>
      <c r="G27" s="6"/>
      <c r="H27" s="6"/>
      <c r="I27" s="6"/>
      <c r="J27" s="6"/>
      <c r="K27" s="6"/>
    </row>
    <row r="28" spans="1:11" x14ac:dyDescent="0.55000000000000004">
      <c r="A28" s="6" t="s">
        <v>37</v>
      </c>
      <c r="C28" s="6" t="s">
        <v>60</v>
      </c>
      <c r="D28">
        <v>41.81</v>
      </c>
      <c r="G28" s="6"/>
      <c r="H28" s="6"/>
      <c r="I28" s="6"/>
      <c r="J28" s="6"/>
      <c r="K28" s="6"/>
    </row>
    <row r="29" spans="1:11" x14ac:dyDescent="0.55000000000000004">
      <c r="A29" s="6" t="s">
        <v>37</v>
      </c>
      <c r="C29" s="6" t="s">
        <v>62</v>
      </c>
      <c r="D29">
        <v>58.12</v>
      </c>
      <c r="G29" s="6"/>
      <c r="H29" s="6"/>
      <c r="I29" s="6"/>
      <c r="J29" s="6"/>
      <c r="K29" s="6"/>
    </row>
    <row r="30" spans="1:11" x14ac:dyDescent="0.55000000000000004">
      <c r="A30" s="6" t="s">
        <v>37</v>
      </c>
      <c r="C30" s="6" t="s">
        <v>63</v>
      </c>
      <c r="D30">
        <v>56.56</v>
      </c>
      <c r="G30" s="6"/>
      <c r="H30" s="6"/>
      <c r="I30" s="6"/>
      <c r="J30" s="6"/>
      <c r="K30" s="6"/>
    </row>
    <row r="31" spans="1:11" x14ac:dyDescent="0.55000000000000004">
      <c r="A31" s="6" t="s">
        <v>37</v>
      </c>
      <c r="C31" s="6" t="s">
        <v>64</v>
      </c>
      <c r="D31">
        <v>0.09</v>
      </c>
      <c r="G31" s="6"/>
      <c r="H31" s="6"/>
      <c r="I31" s="6"/>
      <c r="J31" s="6"/>
      <c r="K31" s="6"/>
    </row>
    <row r="32" spans="1:11" x14ac:dyDescent="0.55000000000000004">
      <c r="A32" s="6" t="s">
        <v>37</v>
      </c>
      <c r="C32" s="6" t="s">
        <v>66</v>
      </c>
      <c r="D32">
        <v>50.15</v>
      </c>
      <c r="G32" s="6"/>
      <c r="H32" s="6"/>
      <c r="I32" s="6"/>
      <c r="J32" s="6"/>
      <c r="K32" s="6"/>
    </row>
    <row r="33" spans="1:11" x14ac:dyDescent="0.55000000000000004">
      <c r="A33" s="6" t="s">
        <v>37</v>
      </c>
      <c r="C33" s="6" t="s">
        <v>68</v>
      </c>
      <c r="D33">
        <v>1</v>
      </c>
      <c r="G33" s="6"/>
      <c r="H33" s="6"/>
      <c r="I33" s="6"/>
      <c r="J33" s="6"/>
      <c r="K33" s="6"/>
    </row>
    <row r="34" spans="1:11" x14ac:dyDescent="0.55000000000000004">
      <c r="A34" s="6" t="s">
        <v>37</v>
      </c>
      <c r="C34" s="6" t="s">
        <v>67</v>
      </c>
      <c r="D34">
        <v>6.31</v>
      </c>
      <c r="G34" s="6"/>
      <c r="H34" s="6"/>
      <c r="I34" s="6"/>
      <c r="J34" s="6"/>
      <c r="K34" s="6"/>
    </row>
    <row r="35" spans="1:11" x14ac:dyDescent="0.55000000000000004">
      <c r="A35" s="6" t="s">
        <v>37</v>
      </c>
      <c r="C35" s="6" t="s">
        <v>69</v>
      </c>
      <c r="D35">
        <v>59047.32</v>
      </c>
      <c r="G35" s="6"/>
      <c r="H35" s="6"/>
      <c r="I35" s="6"/>
      <c r="J35" s="6"/>
      <c r="K35" s="6"/>
    </row>
    <row r="36" spans="1:11" x14ac:dyDescent="0.55000000000000004">
      <c r="A36" s="6" t="s">
        <v>37</v>
      </c>
      <c r="C36" s="6" t="s">
        <v>74</v>
      </c>
      <c r="D36">
        <v>11.37</v>
      </c>
      <c r="G36" s="6"/>
      <c r="H36" s="6"/>
      <c r="I36" s="6"/>
      <c r="J36" s="6"/>
      <c r="K36" s="6"/>
    </row>
    <row r="37" spans="1:11" x14ac:dyDescent="0.55000000000000004">
      <c r="A37" s="6" t="s">
        <v>37</v>
      </c>
      <c r="C37" s="6" t="s">
        <v>71</v>
      </c>
      <c r="D37">
        <v>0.36</v>
      </c>
      <c r="G37" s="6"/>
      <c r="H37" s="6"/>
      <c r="I37" s="6"/>
      <c r="J37" s="6"/>
      <c r="K37" s="6"/>
    </row>
    <row r="38" spans="1:11" x14ac:dyDescent="0.55000000000000004">
      <c r="A38" s="6" t="s">
        <v>37</v>
      </c>
      <c r="C38" s="6" t="s">
        <v>70</v>
      </c>
      <c r="D38">
        <v>6.04</v>
      </c>
      <c r="G38" s="6"/>
      <c r="H38" s="6"/>
      <c r="I38" s="6"/>
      <c r="J38" s="6"/>
      <c r="K38" s="6"/>
    </row>
    <row r="39" spans="1:11" x14ac:dyDescent="0.55000000000000004">
      <c r="A39" s="6" t="s">
        <v>37</v>
      </c>
      <c r="C39" s="6" t="s">
        <v>72</v>
      </c>
      <c r="D39">
        <v>252.29</v>
      </c>
      <c r="G39" s="6"/>
      <c r="H39" s="6"/>
      <c r="I39" s="6"/>
      <c r="J39" s="6"/>
      <c r="K39" s="6"/>
    </row>
    <row r="40" spans="1:11" x14ac:dyDescent="0.55000000000000004">
      <c r="A40" s="6" t="s">
        <v>37</v>
      </c>
      <c r="C40" s="6" t="s">
        <v>75</v>
      </c>
      <c r="D40">
        <v>0.19</v>
      </c>
      <c r="G40" s="6"/>
      <c r="H40" s="6"/>
      <c r="I40" s="6"/>
      <c r="J40" s="6"/>
      <c r="K40" s="6"/>
    </row>
    <row r="41" spans="1:11" x14ac:dyDescent="0.55000000000000004">
      <c r="A41" s="6" t="s">
        <v>37</v>
      </c>
      <c r="C41" s="6" t="s">
        <v>73</v>
      </c>
      <c r="D41">
        <v>261.91000000000003</v>
      </c>
      <c r="G41" s="6"/>
      <c r="H41" s="6"/>
      <c r="I41" s="6"/>
      <c r="J41" s="6"/>
      <c r="K41" s="6"/>
    </row>
    <row r="42" spans="1:11" x14ac:dyDescent="0.55000000000000004">
      <c r="A42" s="6" t="s">
        <v>37</v>
      </c>
      <c r="C42" s="6" t="s">
        <v>78</v>
      </c>
      <c r="D42">
        <v>0.97</v>
      </c>
      <c r="G42" s="6"/>
      <c r="H42" s="6"/>
      <c r="I42" s="6"/>
      <c r="J42" s="6"/>
      <c r="K42" s="6"/>
    </row>
    <row r="43" spans="1:11" x14ac:dyDescent="0.55000000000000004">
      <c r="A43" s="6" t="s">
        <v>37</v>
      </c>
      <c r="C43" s="6" t="s">
        <v>79</v>
      </c>
      <c r="D43">
        <v>338.44</v>
      </c>
      <c r="G43" s="6"/>
      <c r="H43" s="6"/>
      <c r="I43" s="6"/>
      <c r="J43" s="6"/>
      <c r="K43" s="6"/>
    </row>
    <row r="44" spans="1:11" x14ac:dyDescent="0.55000000000000004">
      <c r="A44" s="6" t="s">
        <v>37</v>
      </c>
      <c r="C44" s="6" t="s">
        <v>77</v>
      </c>
      <c r="D44">
        <v>18.239999999999998</v>
      </c>
      <c r="G44" s="6"/>
      <c r="H44" s="6"/>
      <c r="I44" s="6"/>
      <c r="J44" s="6"/>
      <c r="K44" s="6"/>
    </row>
    <row r="45" spans="1:11" x14ac:dyDescent="0.55000000000000004">
      <c r="A45" s="6" t="s">
        <v>37</v>
      </c>
      <c r="C45" s="6" t="s">
        <v>76</v>
      </c>
      <c r="D45">
        <v>4.24</v>
      </c>
      <c r="G45" s="6"/>
      <c r="H45" s="6"/>
      <c r="I45" s="6"/>
      <c r="J45" s="6"/>
      <c r="K45" s="6"/>
    </row>
    <row r="46" spans="1:11" x14ac:dyDescent="0.55000000000000004">
      <c r="A46" s="6" t="s">
        <v>37</v>
      </c>
      <c r="C46" s="6" t="s">
        <v>81</v>
      </c>
      <c r="D46">
        <v>1.52</v>
      </c>
      <c r="G46" s="6"/>
      <c r="H46" s="6"/>
      <c r="I46" s="6"/>
      <c r="J46" s="6"/>
      <c r="K46" s="6"/>
    </row>
    <row r="47" spans="1:11" x14ac:dyDescent="0.55000000000000004">
      <c r="A47" s="6" t="s">
        <v>37</v>
      </c>
      <c r="C47" s="6" t="s">
        <v>80</v>
      </c>
      <c r="D47">
        <v>12.11</v>
      </c>
      <c r="G47" s="6"/>
      <c r="H47" s="6"/>
      <c r="I47" s="6"/>
      <c r="J47" s="6"/>
      <c r="K47" s="6"/>
    </row>
    <row r="48" spans="1:11" x14ac:dyDescent="0.55000000000000004">
      <c r="A48" s="6" t="s">
        <v>37</v>
      </c>
      <c r="C48" s="6" t="s">
        <v>84</v>
      </c>
      <c r="D48">
        <v>291.58999999999997</v>
      </c>
      <c r="G48" s="6"/>
      <c r="H48" s="6"/>
      <c r="I48" s="6"/>
      <c r="J48" s="6"/>
      <c r="K48" s="6"/>
    </row>
    <row r="49" spans="1:11" x14ac:dyDescent="0.55000000000000004">
      <c r="A49" s="6" t="s">
        <v>37</v>
      </c>
      <c r="C49" s="6" t="s">
        <v>86</v>
      </c>
      <c r="D49">
        <v>0.32</v>
      </c>
      <c r="G49" s="6"/>
      <c r="H49" s="6"/>
      <c r="I49" s="6"/>
      <c r="J49" s="6"/>
      <c r="K49" s="6"/>
    </row>
    <row r="50" spans="1:11" x14ac:dyDescent="0.55000000000000004">
      <c r="A50" s="6" t="s">
        <v>37</v>
      </c>
      <c r="C50" s="6" t="s">
        <v>82</v>
      </c>
      <c r="D50">
        <v>1.22</v>
      </c>
      <c r="G50" s="6"/>
      <c r="H50" s="6"/>
      <c r="I50" s="6"/>
      <c r="J50" s="6"/>
      <c r="K50" s="6"/>
    </row>
    <row r="51" spans="1:11" x14ac:dyDescent="0.55000000000000004">
      <c r="A51" s="6" t="s">
        <v>37</v>
      </c>
      <c r="C51" s="6" t="s">
        <v>83</v>
      </c>
      <c r="D51">
        <v>0</v>
      </c>
      <c r="G51" s="6"/>
      <c r="H51" s="6"/>
      <c r="I51" s="6"/>
      <c r="J51" s="6"/>
      <c r="K51" s="6"/>
    </row>
    <row r="52" spans="1:11" x14ac:dyDescent="0.55000000000000004">
      <c r="A52" s="6" t="s">
        <v>37</v>
      </c>
      <c r="C52" s="6" t="s">
        <v>93</v>
      </c>
      <c r="D52">
        <v>12.71</v>
      </c>
      <c r="G52" s="6"/>
      <c r="H52" s="6"/>
      <c r="I52" s="6"/>
      <c r="J52" s="6"/>
      <c r="K52" s="6"/>
    </row>
    <row r="53" spans="1:11" x14ac:dyDescent="0.55000000000000004">
      <c r="A53" s="6" t="s">
        <v>37</v>
      </c>
      <c r="C53" s="6" t="s">
        <v>90</v>
      </c>
      <c r="D53">
        <v>29.33</v>
      </c>
      <c r="G53" s="6"/>
      <c r="H53" s="6"/>
      <c r="I53" s="6"/>
      <c r="J53" s="6"/>
      <c r="K53" s="6"/>
    </row>
    <row r="54" spans="1:11" x14ac:dyDescent="0.55000000000000004">
      <c r="A54" s="6" t="s">
        <v>37</v>
      </c>
      <c r="C54" s="6" t="s">
        <v>85</v>
      </c>
      <c r="D54">
        <v>367.94</v>
      </c>
      <c r="G54" s="6"/>
      <c r="H54" s="6"/>
      <c r="I54" s="6"/>
      <c r="J54" s="6"/>
      <c r="K54" s="6"/>
    </row>
    <row r="55" spans="1:11" x14ac:dyDescent="0.55000000000000004">
      <c r="A55" s="6" t="s">
        <v>37</v>
      </c>
      <c r="C55" s="6" t="s">
        <v>89</v>
      </c>
      <c r="D55">
        <v>3.17</v>
      </c>
      <c r="G55" s="6"/>
      <c r="H55" s="6"/>
      <c r="I55" s="6"/>
      <c r="J55" s="6"/>
      <c r="K55" s="6"/>
    </row>
    <row r="56" spans="1:11" x14ac:dyDescent="0.55000000000000004">
      <c r="A56" s="6" t="s">
        <v>37</v>
      </c>
      <c r="C56" s="6" t="s">
        <v>87</v>
      </c>
      <c r="D56">
        <v>157.18</v>
      </c>
      <c r="G56" s="6"/>
      <c r="H56" s="6"/>
      <c r="I56" s="6"/>
      <c r="J56" s="6"/>
      <c r="K56" s="6"/>
    </row>
    <row r="57" spans="1:11" x14ac:dyDescent="0.55000000000000004">
      <c r="A57" s="6" t="s">
        <v>37</v>
      </c>
      <c r="C57" s="6" t="s">
        <v>88</v>
      </c>
      <c r="D57">
        <v>40.25</v>
      </c>
      <c r="G57" s="6"/>
      <c r="H57" s="6"/>
      <c r="I57" s="6"/>
      <c r="J57" s="6"/>
      <c r="K57" s="6"/>
    </row>
    <row r="58" spans="1:11" x14ac:dyDescent="0.55000000000000004">
      <c r="A58" s="6" t="s">
        <v>37</v>
      </c>
      <c r="C58" s="6" t="s">
        <v>92</v>
      </c>
      <c r="D58">
        <v>1</v>
      </c>
      <c r="G58" s="6"/>
      <c r="H58" s="6"/>
      <c r="I58" s="6"/>
      <c r="J58" s="6"/>
      <c r="K58" s="6"/>
    </row>
    <row r="59" spans="1:11" x14ac:dyDescent="0.55000000000000004">
      <c r="A59" s="6" t="s">
        <v>37</v>
      </c>
      <c r="C59" s="6" t="s">
        <v>99</v>
      </c>
      <c r="D59">
        <v>25.69</v>
      </c>
      <c r="G59" s="6"/>
      <c r="H59" s="6"/>
      <c r="I59" s="6"/>
      <c r="J59" s="6"/>
      <c r="K59" s="6"/>
    </row>
    <row r="60" spans="1:11" x14ac:dyDescent="0.55000000000000004">
      <c r="A60" s="6" t="s">
        <v>37</v>
      </c>
      <c r="C60" s="6" t="s">
        <v>91</v>
      </c>
      <c r="D60">
        <v>1.94</v>
      </c>
      <c r="G60" s="6"/>
      <c r="H60" s="6"/>
      <c r="I60" s="6"/>
      <c r="J60" s="6"/>
      <c r="K60" s="6"/>
    </row>
    <row r="61" spans="1:11" x14ac:dyDescent="0.55000000000000004">
      <c r="A61" s="6" t="s">
        <v>37</v>
      </c>
      <c r="C61" s="6" t="s">
        <v>94</v>
      </c>
      <c r="D61">
        <v>2270.1</v>
      </c>
      <c r="G61" s="6"/>
      <c r="H61" s="6"/>
      <c r="I61" s="6"/>
      <c r="J61" s="6"/>
      <c r="K61" s="6"/>
    </row>
    <row r="62" spans="1:11" x14ac:dyDescent="0.55000000000000004">
      <c r="A62" s="6" t="s">
        <v>37</v>
      </c>
      <c r="C62" s="6" t="s">
        <v>95</v>
      </c>
      <c r="D62">
        <v>0</v>
      </c>
      <c r="G62" s="6"/>
      <c r="H62" s="6"/>
      <c r="I62" s="6"/>
      <c r="J62" s="6"/>
      <c r="K62" s="6"/>
    </row>
    <row r="63" spans="1:11" x14ac:dyDescent="0.55000000000000004">
      <c r="A63" s="6" t="s">
        <v>37</v>
      </c>
      <c r="C63" s="6" t="s">
        <v>98</v>
      </c>
      <c r="D63">
        <v>6.39</v>
      </c>
      <c r="G63" s="6"/>
      <c r="H63" s="6"/>
      <c r="I63" s="6"/>
      <c r="J63" s="6"/>
      <c r="K63" s="6"/>
    </row>
    <row r="64" spans="1:11" x14ac:dyDescent="0.55000000000000004">
      <c r="A64" s="6" t="s">
        <v>37</v>
      </c>
      <c r="C64" s="6" t="s">
        <v>96</v>
      </c>
      <c r="D64">
        <v>152.38999999999999</v>
      </c>
      <c r="G64" s="6"/>
      <c r="H64" s="6"/>
      <c r="I64" s="6"/>
      <c r="J64" s="6"/>
      <c r="K64" s="6"/>
    </row>
    <row r="65" spans="1:11" x14ac:dyDescent="0.55000000000000004">
      <c r="A65" s="6" t="s">
        <v>37</v>
      </c>
      <c r="C65" s="6" t="s">
        <v>108</v>
      </c>
      <c r="D65">
        <v>4.5999999999999996</v>
      </c>
      <c r="G65" s="6"/>
      <c r="H65" s="6"/>
      <c r="I65" s="6"/>
      <c r="J65" s="6"/>
      <c r="K65" s="6"/>
    </row>
    <row r="66" spans="1:11" x14ac:dyDescent="0.55000000000000004">
      <c r="A66" s="6" t="s">
        <v>37</v>
      </c>
      <c r="C66" s="6" t="s">
        <v>103</v>
      </c>
      <c r="D66">
        <v>312.39</v>
      </c>
      <c r="G66" s="6"/>
      <c r="H66" s="6"/>
      <c r="I66" s="6"/>
      <c r="J66" s="6"/>
      <c r="K66" s="6"/>
    </row>
    <row r="67" spans="1:11" x14ac:dyDescent="0.55000000000000004">
      <c r="A67" s="6" t="s">
        <v>37</v>
      </c>
      <c r="C67" s="6" t="s">
        <v>97</v>
      </c>
      <c r="D67">
        <v>178.65</v>
      </c>
      <c r="G67" s="6"/>
      <c r="H67" s="6"/>
      <c r="I67" s="6"/>
      <c r="J67" s="6"/>
      <c r="K67" s="6"/>
    </row>
    <row r="68" spans="1:11" x14ac:dyDescent="0.55000000000000004">
      <c r="A68" s="6" t="s">
        <v>37</v>
      </c>
      <c r="C68" s="6" t="s">
        <v>106</v>
      </c>
      <c r="D68">
        <v>0.01</v>
      </c>
      <c r="G68" s="6"/>
      <c r="H68" s="6"/>
      <c r="I68" s="6"/>
      <c r="J68" s="6"/>
      <c r="K68" s="6"/>
    </row>
    <row r="69" spans="1:11" x14ac:dyDescent="0.55000000000000004">
      <c r="A69" s="6" t="s">
        <v>37</v>
      </c>
      <c r="C69" s="6" t="s">
        <v>101</v>
      </c>
      <c r="D69">
        <v>13.1</v>
      </c>
      <c r="G69" s="6"/>
      <c r="H69" s="6"/>
      <c r="I69" s="6"/>
      <c r="J69" s="6"/>
      <c r="K69" s="6"/>
    </row>
    <row r="70" spans="1:11" x14ac:dyDescent="0.55000000000000004">
      <c r="A70" s="6" t="s">
        <v>37</v>
      </c>
      <c r="C70" s="6" t="s">
        <v>102</v>
      </c>
      <c r="D70">
        <v>0.31</v>
      </c>
      <c r="G70" s="6"/>
      <c r="H70" s="6"/>
      <c r="I70" s="6"/>
      <c r="J70" s="6"/>
      <c r="K70" s="6"/>
    </row>
    <row r="71" spans="1:11" x14ac:dyDescent="0.55000000000000004">
      <c r="A71" s="6" t="s">
        <v>37</v>
      </c>
      <c r="C71" s="6" t="s">
        <v>112</v>
      </c>
      <c r="D71">
        <v>2.17</v>
      </c>
      <c r="G71" s="6"/>
      <c r="H71" s="6"/>
      <c r="I71" s="6"/>
      <c r="J71" s="6"/>
      <c r="K71" s="6"/>
    </row>
    <row r="72" spans="1:11" x14ac:dyDescent="0.55000000000000004">
      <c r="A72" s="6" t="s">
        <v>37</v>
      </c>
      <c r="C72" s="6" t="s">
        <v>100</v>
      </c>
      <c r="D72">
        <v>0.04</v>
      </c>
      <c r="G72" s="6"/>
      <c r="H72" s="6"/>
      <c r="I72" s="6"/>
      <c r="J72" s="6"/>
      <c r="K72" s="6"/>
    </row>
    <row r="73" spans="1:11" x14ac:dyDescent="0.55000000000000004">
      <c r="A73" s="6" t="s">
        <v>37</v>
      </c>
      <c r="C73" s="6" t="s">
        <v>109</v>
      </c>
      <c r="D73">
        <v>0.31</v>
      </c>
      <c r="G73" s="6"/>
      <c r="H73" s="6"/>
      <c r="I73" s="6"/>
      <c r="J73" s="6"/>
      <c r="K73" s="6"/>
    </row>
    <row r="74" spans="1:11" x14ac:dyDescent="0.55000000000000004">
      <c r="A74" s="6" t="s">
        <v>37</v>
      </c>
      <c r="C74" s="6" t="s">
        <v>113</v>
      </c>
      <c r="D74">
        <v>2.93</v>
      </c>
      <c r="G74" s="6"/>
      <c r="H74" s="6"/>
      <c r="I74" s="6"/>
      <c r="J74" s="6"/>
      <c r="K74" s="6"/>
    </row>
    <row r="75" spans="1:11" x14ac:dyDescent="0.55000000000000004">
      <c r="A75" s="6" t="s">
        <v>37</v>
      </c>
      <c r="C75" s="6" t="s">
        <v>104</v>
      </c>
      <c r="D75">
        <v>47.63</v>
      </c>
      <c r="G75" s="6"/>
      <c r="H75" s="6"/>
      <c r="I75" s="6"/>
      <c r="J75" s="6"/>
      <c r="K75" s="6"/>
    </row>
    <row r="76" spans="1:11" x14ac:dyDescent="0.55000000000000004">
      <c r="A76" s="6" t="s">
        <v>37</v>
      </c>
      <c r="C76" s="6" t="s">
        <v>107</v>
      </c>
      <c r="D76">
        <v>9.17</v>
      </c>
      <c r="G76" s="6"/>
      <c r="H76" s="6"/>
      <c r="I76" s="6"/>
      <c r="J76" s="6"/>
      <c r="K76" s="6"/>
    </row>
    <row r="77" spans="1:11" x14ac:dyDescent="0.55000000000000004">
      <c r="A77" s="6" t="s">
        <v>37</v>
      </c>
      <c r="C77" s="6" t="s">
        <v>105</v>
      </c>
      <c r="D77">
        <v>110.38</v>
      </c>
      <c r="G77" s="6"/>
      <c r="H77" s="6"/>
      <c r="I77" s="6"/>
      <c r="J77" s="6"/>
      <c r="K77" s="6"/>
    </row>
    <row r="78" spans="1:11" x14ac:dyDescent="0.55000000000000004">
      <c r="A78" s="6" t="s">
        <v>37</v>
      </c>
      <c r="C78" s="6" t="s">
        <v>115</v>
      </c>
      <c r="D78">
        <v>0.78</v>
      </c>
      <c r="G78" s="6"/>
      <c r="H78" s="6"/>
      <c r="I78" s="6"/>
      <c r="J78" s="6"/>
      <c r="K78" s="6"/>
    </row>
    <row r="79" spans="1:11" x14ac:dyDescent="0.55000000000000004">
      <c r="A79" s="6" t="s">
        <v>37</v>
      </c>
      <c r="C79" s="6" t="s">
        <v>110</v>
      </c>
      <c r="D79">
        <v>0.16</v>
      </c>
      <c r="G79" s="6"/>
      <c r="H79" s="6"/>
      <c r="I79" s="6"/>
      <c r="J79" s="6"/>
      <c r="K79" s="6"/>
    </row>
    <row r="80" spans="1:11" x14ac:dyDescent="0.55000000000000004">
      <c r="A80" s="6" t="s">
        <v>37</v>
      </c>
      <c r="C80" s="6" t="s">
        <v>135</v>
      </c>
      <c r="D80">
        <v>9.18</v>
      </c>
      <c r="G80" s="6"/>
      <c r="H80" s="6"/>
      <c r="I80" s="6"/>
      <c r="J80" s="6"/>
      <c r="K80" s="6"/>
    </row>
    <row r="81" spans="1:11" x14ac:dyDescent="0.55000000000000004">
      <c r="A81" s="6" t="s">
        <v>37</v>
      </c>
      <c r="C81" s="6" t="s">
        <v>117</v>
      </c>
      <c r="D81">
        <v>10.49</v>
      </c>
      <c r="G81" s="6"/>
      <c r="H81" s="6"/>
      <c r="I81" s="6"/>
      <c r="J81" s="6"/>
      <c r="K81" s="6"/>
    </row>
    <row r="82" spans="1:11" x14ac:dyDescent="0.55000000000000004">
      <c r="A82" s="6" t="s">
        <v>37</v>
      </c>
      <c r="C82" s="6" t="s">
        <v>111</v>
      </c>
      <c r="D82">
        <v>22.13</v>
      </c>
      <c r="G82" s="6"/>
      <c r="H82" s="6"/>
      <c r="I82" s="6"/>
      <c r="J82" s="6"/>
      <c r="K82" s="6"/>
    </row>
    <row r="83" spans="1:11" x14ac:dyDescent="0.55000000000000004">
      <c r="A83" s="6" t="s">
        <v>37</v>
      </c>
      <c r="C83" s="6" t="s">
        <v>119</v>
      </c>
      <c r="D83">
        <v>34885.26</v>
      </c>
      <c r="G83" s="6"/>
      <c r="H83" s="6"/>
      <c r="I83" s="6"/>
      <c r="J83" s="6"/>
      <c r="K83" s="6"/>
    </row>
    <row r="84" spans="1:11" x14ac:dyDescent="0.55000000000000004">
      <c r="A84" s="6" t="s">
        <v>37</v>
      </c>
      <c r="C84" s="6" t="s">
        <v>124</v>
      </c>
      <c r="D84">
        <v>4.58</v>
      </c>
      <c r="G84" s="6"/>
      <c r="H84" s="6"/>
      <c r="I84" s="6"/>
      <c r="J84" s="6"/>
      <c r="K84" s="6"/>
    </row>
    <row r="85" spans="1:11" x14ac:dyDescent="0.55000000000000004">
      <c r="A85" s="6" t="s">
        <v>37</v>
      </c>
      <c r="C85" s="6" t="s">
        <v>120</v>
      </c>
      <c r="D85">
        <v>1</v>
      </c>
      <c r="G85" s="6"/>
      <c r="H85" s="6"/>
      <c r="I85" s="6"/>
      <c r="J85" s="6"/>
      <c r="K85" s="6"/>
    </row>
    <row r="86" spans="1:11" x14ac:dyDescent="0.55000000000000004">
      <c r="A86" s="6" t="s">
        <v>37</v>
      </c>
      <c r="C86" s="6" t="s">
        <v>114</v>
      </c>
      <c r="D86">
        <v>0.01</v>
      </c>
      <c r="G86" s="6"/>
      <c r="H86" s="6"/>
      <c r="I86" s="6"/>
      <c r="J86" s="6"/>
      <c r="K86" s="6"/>
    </row>
    <row r="87" spans="1:11" x14ac:dyDescent="0.55000000000000004">
      <c r="A87" s="6" t="s">
        <v>37</v>
      </c>
      <c r="C87" s="6" t="s">
        <v>122</v>
      </c>
      <c r="D87">
        <v>15.71</v>
      </c>
      <c r="G87" s="6"/>
      <c r="H87" s="6"/>
      <c r="I87" s="6"/>
      <c r="J87" s="6"/>
      <c r="K87" s="6"/>
    </row>
    <row r="88" spans="1:11" x14ac:dyDescent="0.55000000000000004">
      <c r="A88" s="6" t="s">
        <v>37</v>
      </c>
      <c r="C88" s="6" t="s">
        <v>116</v>
      </c>
      <c r="D88">
        <v>1.85</v>
      </c>
      <c r="G88" s="6"/>
      <c r="H88" s="6"/>
      <c r="I88" s="6"/>
      <c r="J88" s="6"/>
      <c r="K88" s="6"/>
    </row>
    <row r="89" spans="1:11" x14ac:dyDescent="0.55000000000000004">
      <c r="A89" s="6" t="s">
        <v>37</v>
      </c>
      <c r="C89" s="6" t="s">
        <v>118</v>
      </c>
      <c r="D89">
        <v>12.08</v>
      </c>
      <c r="G89" s="6"/>
      <c r="H89" s="6"/>
      <c r="I89" s="6"/>
      <c r="J89" s="6"/>
      <c r="K89" s="6"/>
    </row>
    <row r="90" spans="1:11" x14ac:dyDescent="0.55000000000000004">
      <c r="A90" s="6" t="s">
        <v>37</v>
      </c>
      <c r="C90" s="6" t="s">
        <v>121</v>
      </c>
      <c r="D90">
        <v>0.09</v>
      </c>
      <c r="G90" s="6"/>
      <c r="H90" s="6"/>
      <c r="I90" s="6"/>
      <c r="J90" s="6"/>
      <c r="K90" s="6"/>
    </row>
    <row r="91" spans="1:11" x14ac:dyDescent="0.55000000000000004">
      <c r="A91" s="6" t="s">
        <v>37</v>
      </c>
      <c r="C91" s="6" t="s">
        <v>123</v>
      </c>
      <c r="D91">
        <v>0.1</v>
      </c>
      <c r="G91" s="6"/>
      <c r="H91" s="6"/>
      <c r="I91" s="6"/>
      <c r="J91" s="6"/>
      <c r="K91" s="6"/>
    </row>
    <row r="92" spans="1:11" x14ac:dyDescent="0.55000000000000004">
      <c r="A92" s="6" t="s">
        <v>37</v>
      </c>
      <c r="C92" s="6" t="s">
        <v>127</v>
      </c>
      <c r="D92">
        <v>4.71</v>
      </c>
      <c r="G92" s="6"/>
      <c r="H92" s="6"/>
      <c r="I92" s="6"/>
      <c r="J92" s="6"/>
      <c r="K92" s="6"/>
    </row>
    <row r="93" spans="1:11" x14ac:dyDescent="0.55000000000000004">
      <c r="A93" s="6" t="s">
        <v>37</v>
      </c>
      <c r="C93" s="6" t="s">
        <v>130</v>
      </c>
      <c r="D93">
        <v>15.98</v>
      </c>
      <c r="G93" s="6"/>
      <c r="H93" s="6"/>
      <c r="I93" s="6"/>
      <c r="J93" s="6"/>
      <c r="K93" s="6"/>
    </row>
    <row r="94" spans="1:11" x14ac:dyDescent="0.55000000000000004">
      <c r="A94" s="6" t="s">
        <v>37</v>
      </c>
      <c r="C94" s="6" t="s">
        <v>129</v>
      </c>
      <c r="D94">
        <v>9.5500000000000007</v>
      </c>
      <c r="G94" s="6"/>
      <c r="H94" s="6"/>
      <c r="I94" s="6"/>
      <c r="J94" s="6"/>
      <c r="K94" s="6"/>
    </row>
    <row r="95" spans="1:11" x14ac:dyDescent="0.55000000000000004">
      <c r="A95" s="6" t="s">
        <v>37</v>
      </c>
      <c r="C95" s="6" t="s">
        <v>126</v>
      </c>
      <c r="D95">
        <v>61.53</v>
      </c>
      <c r="G95" s="6"/>
      <c r="H95" s="6"/>
      <c r="I95" s="6"/>
      <c r="J95" s="6"/>
      <c r="K95" s="6"/>
    </row>
    <row r="96" spans="1:11" x14ac:dyDescent="0.55000000000000004">
      <c r="A96" s="6" t="s">
        <v>37</v>
      </c>
      <c r="C96" s="6" t="s">
        <v>125</v>
      </c>
      <c r="D96">
        <v>0.11</v>
      </c>
      <c r="G96" s="6"/>
      <c r="H96" s="6"/>
      <c r="I96" s="6"/>
      <c r="J96" s="6"/>
      <c r="K96" s="6"/>
    </row>
    <row r="97" spans="1:11" x14ac:dyDescent="0.55000000000000004">
      <c r="A97" s="6" t="s">
        <v>37</v>
      </c>
      <c r="C97" s="6" t="s">
        <v>128</v>
      </c>
      <c r="D97">
        <v>1.05</v>
      </c>
      <c r="G97" s="6"/>
      <c r="H97" s="6"/>
      <c r="I97" s="6"/>
      <c r="J97" s="6"/>
      <c r="K97" s="6"/>
    </row>
    <row r="98" spans="1:11" x14ac:dyDescent="0.55000000000000004">
      <c r="A98" s="6" t="s">
        <v>37</v>
      </c>
      <c r="C98" s="6" t="s">
        <v>132</v>
      </c>
      <c r="D98">
        <v>58933.56</v>
      </c>
      <c r="G98" s="6"/>
      <c r="H98" s="6"/>
      <c r="I98" s="6"/>
      <c r="J98" s="6"/>
      <c r="K98" s="6"/>
    </row>
    <row r="99" spans="1:11" x14ac:dyDescent="0.55000000000000004">
      <c r="A99" s="6" t="s">
        <v>37</v>
      </c>
      <c r="C99" s="6" t="s">
        <v>180</v>
      </c>
      <c r="D99">
        <v>5.58</v>
      </c>
      <c r="G99" s="6"/>
      <c r="H99" s="6"/>
      <c r="I99" s="6"/>
      <c r="J99" s="6"/>
      <c r="K99" s="6"/>
    </row>
    <row r="100" spans="1:11" x14ac:dyDescent="0.55000000000000004">
      <c r="A100" s="6" t="s">
        <v>37</v>
      </c>
      <c r="C100" s="6" t="s">
        <v>133</v>
      </c>
      <c r="D100">
        <v>0.02</v>
      </c>
      <c r="G100" s="6"/>
      <c r="H100" s="6"/>
      <c r="I100" s="6"/>
      <c r="J100" s="6"/>
      <c r="K100" s="6"/>
    </row>
    <row r="101" spans="1:11" x14ac:dyDescent="0.55000000000000004">
      <c r="A101" s="6" t="s">
        <v>37</v>
      </c>
      <c r="C101" s="6" t="s">
        <v>131</v>
      </c>
      <c r="D101">
        <v>0.65</v>
      </c>
      <c r="G101" s="6"/>
      <c r="H101" s="6"/>
      <c r="I101" s="6"/>
      <c r="J101" s="6"/>
      <c r="K101" s="6"/>
    </row>
  </sheetData>
  <phoneticPr fontId="3"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6 6 4 9 b b 5 e - f a 4 5 - 4 7 b 1 - a b f e - 1 1 e 5 3 8 a d d 0 f c "   x m l n s = " h t t p : / / s c h e m a s . m i c r o s o f t . c o m / D a t a M a s h u p " > A A A A A B 0 E A A B Q S w M E F A A C A A g A A Y 9 b U 0 2 F 4 z C k A A A A 9 Q A A A B I A H A B D b 2 5 m a W c v U G F j a 2 F n Z S 5 4 b W w g o h g A K K A U A A A A A A A A A A A A A A A A A A A A A A A A A A A A h Y + x D o I w G I R f h X S n L T U m S H 7 K 4 C q J C d G 4 N q V C I x R D i + X d H H w k X 0 G M o m 6 O 9 9 1 d c n e / 3 i A b 2 y a 4 q N 7 q z q Q o w h Q F y s i u 1 K Z K 0 e C O Y Y w y D l s h T 6 J S w R Q 2 N h m t T l H t 3 D k h x H u P / Q J 3 f U U Y p R E 5 5 J t C 1 q o V o T b W C S M V + r T K / y 3 E Y f 8 a w x l e U b y M G a Z A Z g a 5 N l + f T X O f 7 g + E 9 d C 4 o V d c m X B X A J k l k P c F / g B Q S w M E F A A C A A g A A Y 9 b 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G P W 1 O v 4 1 f F F w E A A P g B A A A T A B w A R m 9 y b X V s Y X M v U 2 V j d G l v b j E u b S C i G A A o o B Q A A A A A A A A A A A A A A A A A A A A A A A A A A A B 1 k E F L w 0 A Q h e + B / I d h g 5 B A S G s p F i y e 4 k V Q K a T o Q T x M t 2 M S T H b D 7 g Q M o f / d 3 V Q o E t 3 L L t 9 7 v H m z l i T X W k F x v q + 3 Y R A G t k J D R 4 j E H g 8 N w R L i V S L g D h r i M A B 3 C t 0 b S Y 6 8 0 i H b Y U m x f + R a M S m 2 s a i Y O 3 u 7 W E h d q x b N J 7 H E L p O 6 X Y g k S c 8 Z 9 8 i 4 d B H n r H F 5 e v P k / U e N R F 6 h K l 2 L / d C R H z 5 1 y f Y G l f 3 Q p s 1 1 0 7 f K i z a e o t J x F C I F d g S Y v v i U w i g i R x 4 U 3 6 w z 7 5 z Q M 7 Y 0 8 + 1 M L T 3 N e 2 N I y e F i X 6 0 r u H L K j l x L x W 7 X i 7 Y 5 / i s 9 T V t D j t 1 s 1 o t v T r E L T m Z a X h v Z N 8 i 1 K q H o u 6 4 Z Z p Z H t A w b 9 3 2 D n W m r X + S U h E G t / v z P 7 T d Q S w E C L Q A U A A I A C A A B j 1 t T T Y X j M K Q A A A D 1 A A A A E g A A A A A A A A A A A A A A A A A A A A A A Q 2 9 u Z m l n L 1 B h Y 2 t h Z 2 U u e G 1 s U E s B A i 0 A F A A C A A g A A Y 9 b U w / K 6 a u k A A A A 6 Q A A A B M A A A A A A A A A A A A A A A A A 8 A A A A F t D b 2 5 0 Z W 5 0 X 1 R 5 c G V z X S 5 4 b W x Q S w E C L Q A U A A I A C A A B j 1 t T r + N X x R c B A A D 4 A Q A A E w A A A A A A A A A A A A A A A A D h A Q A A R m 9 y b X V s Y X M v U 2 V j d G l v b j E u b V B L B Q Y A A A A A A w A D A M I A A A B F 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4 3 D g A A A A A A A B U O 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S U y M D A l M j A o M i 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U Y W J s Z V 8 w X 1 8 y I i A v P j x F b n R y e S B U e X B l P S J G a W x s Z W R D b 2 1 w b G V 0 Z V J l c 3 V s d F R v V 2 9 y a 3 N o Z W V 0 I i B W Y W x 1 Z T 0 i b D E i I C 8 + P E V u d H J 5 I F R 5 c G U 9 I k Z p b G x F c n J v c k N v d W 5 0 I i B W Y W x 1 Z T 0 i b D A i I C 8 + P E V u d H J 5 I F R 5 c G U 9 I k Z p b G x F c n J v c k N v Z G U i I F Z h b H V l P S J z V W 5 r b m 9 3 b i I g L z 4 8 R W 5 0 c n k g V H l w Z T 0 i U X V l c n l J R C I g V m F s d W U 9 I n M 1 Z T k 4 Z G Q z O C 0 x O G R j L T Q 2 M W Q t O G R h Z i 1 i M G I 4 N m M 1 Y 2 M w N j k i I C 8 + P E V u d H J 5 I F R 5 c G U 9 I k Z p b G x D b 3 V u d C I g V m F s d W U 9 I m w w I i A v P j x F b n R y e S B U e X B l P S J G a W x s T G F z d F V w Z G F 0 Z W Q i I F Z h b H V l P S J k M j A y M S 0 x M C 0 y N 1 Q y M T o 1 N T o 0 O C 4 0 N D A 2 O D g 2 W i I g L z 4 8 R W 5 0 c n k g V H l w Z T 0 i R m l s b E N v b H V t b l R 5 c G V z I i B W Y W x 1 Z T 0 i c 0 J n T U d F U V F F Q m d Z R 0 J n W T 0 i I C 8 + P E V u d H J 5 I F R 5 c G U 9 I k Z p b G x D b 2 x 1 b W 5 O Y W 1 l c y I g V m F s d W U 9 I n N b J n F 1 b 3 Q 7 Q 2 9 s d W 1 u M S Z x d W 9 0 O y w m c X V v d D s j J n F 1 b 3 Q 7 L C Z x d W 9 0 O 0 5 h b W U m c X V v d D s s J n F 1 b 3 Q 7 U H J p Y 2 U m c X V v d D s s J n F 1 b 3 Q 7 M j R o I C U m c X V v d D s s J n F 1 b 3 Q 7 N 2 Q g J S Z x d W 9 0 O y w m c X V v d D t N Y X J r Z X Q g Q 2 F w J n F 1 b 3 Q 7 L C Z x d W 9 0 O 1 Z v b H V t Z S g y N G g p J n F 1 b 3 Q 7 L C Z x d W 9 0 O 0 N p c m N 1 b G F 0 a W 5 n I F N 1 c H B s e S Z x d W 9 0 O y w m c X V v d D t M Y X N 0 I D c g R G F 5 c y Z x d W 9 0 O y w m c X V v d D s y J n F 1 b 3 Q 7 X S I g L z 4 8 R W 5 0 c n k g V H l w Z T 0 i R m l s b F N 0 Y X R 1 c y I g V m F s d W U 9 I n N X Y W l 0 a W 5 n R m 9 y R X h j Z W x S Z W Z y Z X N o I i A v P j x F b n R y e S B U e X B l P S J B Z G R l Z F R v R G F 0 Y U 1 v Z G V s I i B W Y W x 1 Z T 0 i b D A i I C 8 + P E V u d H J 5 I F R 5 c G U 9 I l J l b G F 0 a W 9 u c 2 h p c E l u Z m 9 D b 2 5 0 Y W l u Z X I i I F Z h b H V l P S J z e y Z x d W 9 0 O 2 N v b H V t b k N v d W 5 0 J n F 1 b 3 Q 7 O j E x L C Z x d W 9 0 O 2 t l e U N v b H V t b k 5 h b W V z J n F 1 b 3 Q 7 O l t d L C Z x d W 9 0 O 3 F 1 Z X J 5 U m V s Y X R p b 2 5 z a G l w c y Z x d W 9 0 O z p b X S w m c X V v d D t j b 2 x 1 b W 5 J Z G V u d G l 0 a W V z J n F 1 b 3 Q 7 O l s m c X V v d D t T Z W N 0 a W 9 u M S 9 U Y W J s Z S A w I C g y K S 9 D a G F u Z 2 V k I F R 5 c G U u e y w w f S Z x d W 9 0 O y w m c X V v d D t T Z W N 0 a W 9 u M S 9 U Y W J s Z S A w I C g y K S 9 D a G F u Z 2 V k I F R 5 c G U u e y M s M X 0 m c X V v d D s s J n F 1 b 3 Q 7 U 2 V j d G l v b j E v V G F i b G U g M C A o M i k v Q 2 h h b m d l Z C B U e X B l L n t O Y W 1 l L D J 9 J n F 1 b 3 Q 7 L C Z x d W 9 0 O 1 N l Y 3 R p b 2 4 x L 1 R h Y m x l I D A g K D I p L 0 N o Y W 5 n Z W Q g V H l w Z S 5 7 U H J p Y 2 U s M 3 0 m c X V v d D s s J n F 1 b 3 Q 7 U 2 V j d G l v b j E v V G F i b G U g M C A o M i k v Q 2 h h b m d l Z C B U e X B l L n s y N G g g J S w 0 f S Z x d W 9 0 O y w m c X V v d D t T Z W N 0 a W 9 u M S 9 U Y W J s Z S A w I C g y K S 9 D a G F u Z 2 V k I F R 5 c G U u e z d k I C U s N X 0 m c X V v d D s s J n F 1 b 3 Q 7 U 2 V j d G l v b j E v V G F i b G U g M C A o M i k v Q 2 h h b m d l Z C B U e X B l L n t N Y X J r Z X Q g Q 2 F w L D Z 9 J n F 1 b 3 Q 7 L C Z x d W 9 0 O 1 N l Y 3 R p b 2 4 x L 1 R h Y m x l I D A g K D I p L 0 N o Y W 5 n Z W Q g V H l w Z S 5 7 V m 9 s d W 1 l K D I 0 a C k s N 3 0 m c X V v d D s s J n F 1 b 3 Q 7 U 2 V j d G l v b j E v V G F i b G U g M C A o M i k v Q 2 h h b m d l Z C B U e X B l L n t D a X J j d W x h d G l u Z y B T d X B w b H k s O H 0 m c X V v d D s s J n F 1 b 3 Q 7 U 2 V j d G l v b j E v V G F i b G U g M C A o M i k v Q 2 h h b m d l Z C B U e X B l L n t M Y X N 0 I D c g R G F 5 c y w 5 f S Z x d W 9 0 O y w m c X V v d D t T Z W N 0 a W 9 u M S 9 U Y W J s Z S A w I C g y K S 9 D a G F u Z 2 V k I F R 5 c G U u e z I s M T B 9 J n F 1 b 3 Q 7 X S w m c X V v d D t D b 2 x 1 b W 5 D b 3 V u d C Z x d W 9 0 O z o x M S w m c X V v d D t L Z X l D b 2 x 1 b W 5 O Y W 1 l c y Z x d W 9 0 O z p b X S w m c X V v d D t D b 2 x 1 b W 5 J Z G V u d G l 0 a W V z J n F 1 b 3 Q 7 O l s m c X V v d D t T Z W N 0 a W 9 u M S 9 U Y W J s Z S A w I C g y K S 9 D a G F u Z 2 V k I F R 5 c G U u e y w w f S Z x d W 9 0 O y w m c X V v d D t T Z W N 0 a W 9 u M S 9 U Y W J s Z S A w I C g y K S 9 D a G F u Z 2 V k I F R 5 c G U u e y M s M X 0 m c X V v d D s s J n F 1 b 3 Q 7 U 2 V j d G l v b j E v V G F i b G U g M C A o M i k v Q 2 h h b m d l Z C B U e X B l L n t O Y W 1 l L D J 9 J n F 1 b 3 Q 7 L C Z x d W 9 0 O 1 N l Y 3 R p b 2 4 x L 1 R h Y m x l I D A g K D I p L 0 N o Y W 5 n Z W Q g V H l w Z S 5 7 U H J p Y 2 U s M 3 0 m c X V v d D s s J n F 1 b 3 Q 7 U 2 V j d G l v b j E v V G F i b G U g M C A o M i k v Q 2 h h b m d l Z C B U e X B l L n s y N G g g J S w 0 f S Z x d W 9 0 O y w m c X V v d D t T Z W N 0 a W 9 u M S 9 U Y W J s Z S A w I C g y K S 9 D a G F u Z 2 V k I F R 5 c G U u e z d k I C U s N X 0 m c X V v d D s s J n F 1 b 3 Q 7 U 2 V j d G l v b j E v V G F i b G U g M C A o M i k v Q 2 h h b m d l Z C B U e X B l L n t N Y X J r Z X Q g Q 2 F w L D Z 9 J n F 1 b 3 Q 7 L C Z x d W 9 0 O 1 N l Y 3 R p b 2 4 x L 1 R h Y m x l I D A g K D I p L 0 N o Y W 5 n Z W Q g V H l w Z S 5 7 V m 9 s d W 1 l K D I 0 a C k s N 3 0 m c X V v d D s s J n F 1 b 3 Q 7 U 2 V j d G l v b j E v V G F i b G U g M C A o M i k v Q 2 h h b m d l Z C B U e X B l L n t D a X J j d W x h d G l u Z y B T d X B w b H k s O H 0 m c X V v d D s s J n F 1 b 3 Q 7 U 2 V j d G l v b j E v V G F i b G U g M C A o M i k v Q 2 h h b m d l Z C B U e X B l L n t M Y X N 0 I D c g R G F 5 c y w 5 f S Z x d W 9 0 O y w m c X V v d D t T Z W N 0 a W 9 u M S 9 U Y W J s Z S A w I C g y K S 9 D a G F u Z 2 V k I F R 5 c G U u e z I s M T B 9 J n F 1 b 3 Q 7 X S w m c X V v d D t S Z W x h d G l v b n N o a X B J b m Z v J n F 1 b 3 Q 7 O l t d f S I g L z 4 8 L 1 N 0 Y W J s Z U V u d H J p Z X M + P C 9 J d G V t P j x J d G V t P j x J d G V t T G 9 j Y X R p b 2 4 + P E l 0 Z W 1 U e X B l P k Z v c m 1 1 b G E 8 L 0 l 0 Z W 1 U e X B l P j x J d G V t U G F 0 a D 5 T Z W N 0 a W 9 u M S 9 U Y W J s Z S U y M D A l M j A o M i k v U 2 9 1 c m N l P C 9 J d G V t U G F 0 a D 4 8 L 0 l 0 Z W 1 M b 2 N h d G l v b j 4 8 U 3 R h Y m x l R W 5 0 c m l l c y A v P j w v S X R l b T 4 8 S X R l b T 4 8 S X R l b U x v Y 2 F 0 a W 9 u P j x J d G V t V H l w Z T 5 G b 3 J t d W x h P C 9 J d G V t V H l w Z T 4 8 S X R l b V B h d G g + U 2 V j d G l v b j E v V G F i b G U l M j A w J T I w K D I p L 0 R h d G E w P C 9 J d G V t U G F 0 a D 4 8 L 0 l 0 Z W 1 M b 2 N h d G l v b j 4 8 U 3 R h Y m x l R W 5 0 c m l l c y A v P j w v S X R l b T 4 8 S X R l b T 4 8 S X R l b U x v Y 2 F 0 a W 9 u P j x J d G V t V H l w Z T 5 G b 3 J t d W x h P C 9 J d G V t V H l w Z T 4 8 S X R l b V B h d G g + U 2 V j d G l v b j E v V G F i b G U l M j A w J T I w K D I p L 0 N o Y W 5 n Z W Q l M j B U e X B l P C 9 J d G V t U G F 0 a D 4 8 L 0 l 0 Z W 1 M b 2 N h d G l v b j 4 8 U 3 R h Y m x l R W 5 0 c m l l c y A v P j w v S X R l b T 4 8 L 0 l 0 Z W 1 z P j w v T G 9 j Y W x Q Y W N r Y W d l T W V 0 Y W R h d G F G a W x l P h Y A A A B Q S w U G A A A A A A A A A A A A A A A A A A A A A A A A J g E A A A E A A A D Q j J 3 f A R X R E Y x 6 A M B P w p f r A Q A A A K Y o + H V o V Q 9 O h R s 9 z k N + z b w A A A A A A g A A A A A A E G Y A A A A B A A A g A A A A y / 8 f j G 8 b l T R I M p c i c / p 8 C a X O / W I R y I U J P X S K I O U f d 8 Q A A A A A D o A A A A A C A A A g A A A A c P h X K M M w n 0 3 t + G H 8 f S q D u w 8 9 W 9 1 R o 1 I n O l + + i Y z F 8 m V Q A A A A F / J K d E 5 A D H m N 6 Q D a 4 6 C J 9 p n K I p D o A o C G 1 E 7 B I O B O / H E + y O F M f w D u K E 8 N 9 q X j e M 0 b l 9 v S A p 6 2 h L 2 t I z w B u S F f L q A v k W W 1 Z W A k 5 s S B P 0 K I O x t A A A A A r k z 5 3 l l o T p C Z F F V F X u 6 N / b V L V D F o B n q r y + P Y 0 i Y w w y 0 p S 9 d C n x e A W V r r D 2 t g 1 S / V j G a 6 v V h U 5 C K x v M B N k o L T b A = = < / D a t a M a s h u p > 
</file>

<file path=customXml/itemProps1.xml><?xml version="1.0" encoding="utf-8"?>
<ds:datastoreItem xmlns:ds="http://schemas.openxmlformats.org/officeDocument/2006/customXml" ds:itemID="{CFCD889C-370B-401C-B942-5529CA9B2D2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Dashboard</vt:lpstr>
      <vt:lpstr>Positions</vt:lpstr>
      <vt:lpstr>Sales</vt:lpstr>
      <vt:lpstr>Price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Bochanski</dc:creator>
  <cp:lastModifiedBy>Stephen Bochanski</cp:lastModifiedBy>
  <dcterms:created xsi:type="dcterms:W3CDTF">2021-10-23T10:51:39Z</dcterms:created>
  <dcterms:modified xsi:type="dcterms:W3CDTF">2021-10-27T21:56:06Z</dcterms:modified>
</cp:coreProperties>
</file>